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asin.bulun\Desktop\"/>
    </mc:Choice>
  </mc:AlternateContent>
  <bookViews>
    <workbookView xWindow="0" yWindow="0" windowWidth="4290" windowHeight="8745"/>
  </bookViews>
  <sheets>
    <sheet name="Yambis" sheetId="10" r:id="rId1"/>
  </sheets>
  <definedNames>
    <definedName name="_xlnm.Print_Area" localSheetId="0">Yambis!$A$1:$X$86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0" l="1"/>
  <c r="F73" i="10" l="1"/>
  <c r="G73" i="10" s="1"/>
  <c r="F67" i="10"/>
  <c r="G67" i="10" s="1"/>
  <c r="H71" i="10" s="1"/>
  <c r="F61" i="10"/>
  <c r="G61" i="10" s="1"/>
  <c r="H65" i="10" s="1"/>
  <c r="F55" i="10"/>
  <c r="G55" i="10" s="1"/>
  <c r="H59" i="10" s="1"/>
  <c r="I49" i="10"/>
  <c r="F49" i="10"/>
  <c r="G49" i="10" s="1"/>
  <c r="O49" i="10" s="1"/>
  <c r="F43" i="10"/>
  <c r="G43" i="10" s="1"/>
  <c r="H47" i="10" s="1"/>
  <c r="F37" i="10"/>
  <c r="G37" i="10" s="1"/>
  <c r="H41" i="10" s="1"/>
  <c r="F31" i="10"/>
  <c r="G31" i="10" s="1"/>
  <c r="H35" i="10" s="1"/>
  <c r="F25" i="10"/>
  <c r="G25" i="10" s="1"/>
  <c r="J25" i="10" s="1"/>
  <c r="M27" i="10" s="1"/>
  <c r="G19" i="10"/>
  <c r="O19" i="10" s="1"/>
  <c r="F13" i="10"/>
  <c r="G13" i="10" s="1"/>
  <c r="O13" i="10" s="1"/>
  <c r="F7" i="10"/>
  <c r="G7" i="10" s="1"/>
  <c r="O7" i="10" s="1"/>
  <c r="G2" i="10"/>
  <c r="N2" i="10" s="1"/>
  <c r="H77" i="10" l="1"/>
  <c r="J73" i="10"/>
  <c r="M75" i="10" s="1"/>
  <c r="O31" i="10"/>
  <c r="O25" i="10"/>
  <c r="O37" i="10"/>
  <c r="H23" i="10"/>
  <c r="H53" i="10"/>
  <c r="H5" i="10"/>
  <c r="O43" i="10"/>
  <c r="H11" i="10"/>
  <c r="H17" i="10"/>
  <c r="H29" i="10"/>
  <c r="O2" i="10"/>
  <c r="N13" i="10"/>
  <c r="J13" i="10"/>
  <c r="H13" i="10"/>
  <c r="N43" i="10"/>
  <c r="N19" i="10"/>
  <c r="H19" i="10"/>
  <c r="J19" i="10"/>
  <c r="N49" i="10"/>
  <c r="J49" i="10"/>
  <c r="M51" i="10" s="1"/>
  <c r="H49" i="10"/>
  <c r="J61" i="10"/>
  <c r="M63" i="10" s="1"/>
  <c r="H61" i="10"/>
  <c r="N61" i="10"/>
  <c r="H7" i="10"/>
  <c r="N7" i="10"/>
  <c r="J7" i="10"/>
  <c r="M9" i="10" s="1"/>
  <c r="M28" i="10"/>
  <c r="M30" i="10"/>
  <c r="M29" i="10"/>
  <c r="M26" i="10"/>
  <c r="M25" i="10"/>
  <c r="J55" i="10"/>
  <c r="M57" i="10" s="1"/>
  <c r="H55" i="10"/>
  <c r="N55" i="10"/>
  <c r="N37" i="10"/>
  <c r="J37" i="10"/>
  <c r="M39" i="10" s="1"/>
  <c r="H37" i="10"/>
  <c r="H31" i="10"/>
  <c r="N31" i="10"/>
  <c r="J31" i="10"/>
  <c r="M33" i="10" s="1"/>
  <c r="H43" i="10"/>
  <c r="N25" i="10"/>
  <c r="J43" i="10"/>
  <c r="M45" i="10" s="1"/>
  <c r="N73" i="10"/>
  <c r="N67" i="10"/>
  <c r="H2" i="10"/>
  <c r="H25" i="10"/>
  <c r="H67" i="10"/>
  <c r="H73" i="10"/>
  <c r="J79" i="10"/>
  <c r="M81" i="10" s="1"/>
  <c r="J67" i="10"/>
  <c r="M69" i="10" s="1"/>
  <c r="M22" i="10" l="1"/>
  <c r="M21" i="10"/>
  <c r="M16" i="10"/>
  <c r="M15" i="10"/>
  <c r="M12" i="10"/>
  <c r="M10" i="10"/>
  <c r="M11" i="10"/>
  <c r="M18" i="10"/>
  <c r="M14" i="10"/>
  <c r="M24" i="10"/>
  <c r="M19" i="10"/>
  <c r="M23" i="10"/>
  <c r="M20" i="10"/>
  <c r="M13" i="10"/>
  <c r="M17" i="10"/>
  <c r="M70" i="10"/>
  <c r="M68" i="10"/>
  <c r="M71" i="10"/>
  <c r="M72" i="10"/>
  <c r="M67" i="10"/>
  <c r="M48" i="10"/>
  <c r="M47" i="10"/>
  <c r="M43" i="10"/>
  <c r="M44" i="10"/>
  <c r="M46" i="10"/>
  <c r="M7" i="10"/>
  <c r="M8" i="10"/>
  <c r="M64" i="10"/>
  <c r="M62" i="10"/>
  <c r="M65" i="10"/>
  <c r="M66" i="10"/>
  <c r="M61" i="10"/>
  <c r="M83" i="10"/>
  <c r="H83" i="10"/>
  <c r="M82" i="10"/>
  <c r="H79" i="10"/>
  <c r="M79" i="10"/>
  <c r="M80" i="10"/>
  <c r="M84" i="10"/>
  <c r="M55" i="10"/>
  <c r="M58" i="10"/>
  <c r="M60" i="10"/>
  <c r="M56" i="10"/>
  <c r="M59" i="10"/>
  <c r="M76" i="10"/>
  <c r="M74" i="10"/>
  <c r="M77" i="10"/>
  <c r="M78" i="10"/>
  <c r="M73" i="10"/>
  <c r="M38" i="10"/>
  <c r="M42" i="10"/>
  <c r="M41" i="10"/>
  <c r="M40" i="10"/>
  <c r="M37" i="10"/>
  <c r="M32" i="10"/>
  <c r="M36" i="10"/>
  <c r="M34" i="10"/>
  <c r="M35" i="10"/>
  <c r="M31" i="10"/>
  <c r="M53" i="10"/>
  <c r="M49" i="10"/>
  <c r="M52" i="10"/>
  <c r="M50" i="10"/>
  <c r="M54" i="10"/>
</calcChain>
</file>

<file path=xl/sharedStrings.xml><?xml version="1.0" encoding="utf-8"?>
<sst xmlns="http://schemas.openxmlformats.org/spreadsheetml/2006/main" count="180" uniqueCount="48">
  <si>
    <t>A</t>
  </si>
  <si>
    <t>B</t>
  </si>
  <si>
    <t>B1</t>
  </si>
  <si>
    <t>C</t>
  </si>
  <si>
    <t>C1</t>
  </si>
  <si>
    <t>D</t>
  </si>
  <si>
    <t>D1</t>
  </si>
  <si>
    <t>E</t>
  </si>
  <si>
    <t>E1</t>
  </si>
  <si>
    <t>F</t>
  </si>
  <si>
    <t>F1</t>
  </si>
  <si>
    <t>G</t>
  </si>
  <si>
    <t>G1</t>
  </si>
  <si>
    <t>SIRA NO</t>
  </si>
  <si>
    <t>YAPI SINIR BEDELİ</t>
  </si>
  <si>
    <t>YAPI SINIR BEDELİ ORANI</t>
  </si>
  <si>
    <t>GEREKEN İŞ DENEYİM TUTARI</t>
  </si>
  <si>
    <t>USTA İŞ GÜCÜ</t>
  </si>
  <si>
    <t>TEKNİK PERSONEL İŞ GÜCÜ</t>
  </si>
  <si>
    <t>H</t>
  </si>
  <si>
    <t>GEREKMEZ</t>
  </si>
  <si>
    <t>SINIRSIZ</t>
  </si>
  <si>
    <t>GRUBA GÖRE YAPILABİLECEK M2'LER</t>
  </si>
  <si>
    <t>III. B</t>
  </si>
  <si>
    <t>IV. A</t>
  </si>
  <si>
    <t>IV. B</t>
  </si>
  <si>
    <t>IV. C</t>
  </si>
  <si>
    <t>BANKA REFERANS</t>
  </si>
  <si>
    <t>CARİ ORAN (EN AZ)</t>
  </si>
  <si>
    <t>ÖZ KAYNAK ORANI (EN AZ)</t>
  </si>
  <si>
    <t xml:space="preserve">PİLOT ORTAK (EN AZ)      </t>
  </si>
  <si>
    <t>ÖZEL ORTAK     (EN AZ)</t>
  </si>
  <si>
    <t>-</t>
  </si>
  <si>
    <t>GRUPLAR</t>
  </si>
  <si>
    <t>İŞ HACMİ (CİRO)</t>
  </si>
  <si>
    <t>ORTAKLIK ASGARİ TUTARLAR                     (%60-%10)</t>
  </si>
  <si>
    <t>GEÇİCİ MÜTEAHHİTLİK HARÇ TUTARI</t>
  </si>
  <si>
    <t>YAPI KOOPERATİFLERİ HARÇ TUTARI</t>
  </si>
  <si>
    <t xml:space="preserve">ÜSTLENİLECEK İŞ TUTARI </t>
  </si>
  <si>
    <t>ÜSTLENİLECEK İŞ TUTARI ORANI</t>
  </si>
  <si>
    <t>III. A</t>
  </si>
  <si>
    <t>ŞANTİYE-M KAYIT ÜCRETİ</t>
  </si>
  <si>
    <t>GRUP  KAYIT ÜCRETİ</t>
  </si>
  <si>
    <t>YENİLEME, İNCELEME ÜCRETİ</t>
  </si>
  <si>
    <t>III. C</t>
  </si>
  <si>
    <t>BORÇ ORANI (EN FAZLA)</t>
  </si>
  <si>
    <t>İNŞ. MÜH. / MİMAR DİPLOMASININ 2026 YILI BİRİM TUTARI</t>
  </si>
  <si>
    <t xml:space="preserve">2026 YILI YAPI YAKLAŞIK BİRİM MALİYETLERİ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</si>
</sst>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₺&quot;#,##0"/>
    <numFmt numFmtId="165" formatCode="#,##0\ &quot;TL&quot;"/>
    <numFmt numFmtId="166" formatCode="#,##0\ &quot;m2&quot;"/>
    <numFmt numFmtId="167" formatCode="#,##0.00\ &quot;KATI&quot;"/>
    <numFmt numFmtId="168" formatCode="#,##0\ &quot;TL/m2&quot;"/>
  </numFmts>
  <fonts count="2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3"/>
      <color theme="1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b/>
      <sz val="10"/>
      <color theme="0"/>
      <name val="Arial"/>
      <family val="2"/>
      <charset val="162"/>
    </font>
    <font>
      <b/>
      <sz val="13"/>
      <color theme="0"/>
      <name val="Calibri"/>
      <family val="2"/>
      <charset val="162"/>
      <scheme val="minor"/>
    </font>
    <font>
      <b/>
      <sz val="12"/>
      <color theme="0"/>
      <name val="Calibri"/>
      <family val="2"/>
      <charset val="162"/>
      <scheme val="minor"/>
    </font>
    <font>
      <b/>
      <i/>
      <sz val="11"/>
      <color theme="0"/>
      <name val="Arial"/>
      <family val="2"/>
      <charset val="162"/>
    </font>
    <font>
      <b/>
      <i/>
      <sz val="10"/>
      <color theme="0"/>
      <name val="Arial"/>
      <family val="2"/>
      <charset val="162"/>
    </font>
    <font>
      <b/>
      <sz val="14"/>
      <color theme="1"/>
      <name val="Calibri"/>
      <family val="2"/>
      <charset val="162"/>
    </font>
    <font>
      <b/>
      <sz val="12"/>
      <color theme="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i/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</font>
    <font>
      <b/>
      <sz val="14"/>
      <color theme="1"/>
      <name val="Arial"/>
      <family val="2"/>
      <charset val="162"/>
    </font>
    <font>
      <b/>
      <sz val="8"/>
      <color theme="0"/>
      <name val="Arial"/>
      <family val="2"/>
      <charset val="162"/>
    </font>
    <font>
      <b/>
      <sz val="21"/>
      <color theme="1"/>
      <name val="Times New Roman"/>
      <family val="1"/>
      <charset val="162"/>
    </font>
    <font>
      <b/>
      <u/>
      <sz val="11"/>
      <color theme="0"/>
      <name val="Arial Black"/>
      <family val="2"/>
      <charset val="162"/>
    </font>
    <font>
      <b/>
      <sz val="11"/>
      <color theme="0"/>
      <name val="Arial Black"/>
      <family val="2"/>
      <charset val="162"/>
    </font>
    <font>
      <i/>
      <sz val="12"/>
      <color theme="1"/>
      <name val="Arial"/>
      <family val="2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33">
    <xf numFmtId="0" fontId="0" fillId="0" borderId="0" xfId="0"/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68" fontId="17" fillId="3" borderId="1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vertical="top" wrapText="1"/>
    </xf>
    <xf numFmtId="0" fontId="10" fillId="4" borderId="20" xfId="0" applyFont="1" applyFill="1" applyBorder="1" applyAlignment="1">
      <alignment vertical="top" wrapText="1"/>
    </xf>
    <xf numFmtId="0" fontId="10" fillId="4" borderId="24" xfId="0" applyFont="1" applyFill="1" applyBorder="1" applyAlignment="1">
      <alignment vertical="top" wrapText="1"/>
    </xf>
    <xf numFmtId="0" fontId="10" fillId="4" borderId="25" xfId="0" applyFont="1" applyFill="1" applyBorder="1" applyAlignment="1">
      <alignment vertical="top" wrapText="1"/>
    </xf>
    <xf numFmtId="0" fontId="17" fillId="5" borderId="18" xfId="0" applyFont="1" applyFill="1" applyBorder="1" applyAlignment="1">
      <alignment horizontal="center" vertical="center"/>
    </xf>
    <xf numFmtId="168" fontId="17" fillId="5" borderId="18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168" fontId="17" fillId="5" borderId="1" xfId="0" applyNumberFormat="1" applyFont="1" applyFill="1" applyBorder="1" applyAlignment="1">
      <alignment horizontal="center" vertical="center"/>
    </xf>
    <xf numFmtId="166" fontId="17" fillId="5" borderId="1" xfId="0" applyNumberFormat="1" applyFont="1" applyFill="1" applyBorder="1" applyAlignment="1">
      <alignment horizontal="center" vertical="center"/>
    </xf>
    <xf numFmtId="166" fontId="17" fillId="5" borderId="5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168" fontId="17" fillId="5" borderId="5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168" fontId="17" fillId="3" borderId="18" xfId="0" applyNumberFormat="1" applyFont="1" applyFill="1" applyBorder="1" applyAlignment="1">
      <alignment horizontal="center" vertical="center"/>
    </xf>
    <xf numFmtId="0" fontId="22" fillId="6" borderId="22" xfId="0" applyFont="1" applyFill="1" applyBorder="1" applyAlignment="1">
      <alignment horizontal="left" vertical="top" wrapText="1"/>
    </xf>
    <xf numFmtId="0" fontId="23" fillId="6" borderId="19" xfId="0" applyFont="1" applyFill="1" applyBorder="1" applyAlignment="1">
      <alignment horizontal="left" vertical="top" wrapText="1"/>
    </xf>
    <xf numFmtId="0" fontId="23" fillId="6" borderId="23" xfId="0" applyFont="1" applyFill="1" applyBorder="1" applyAlignment="1">
      <alignment horizontal="left" vertical="top" wrapText="1"/>
    </xf>
    <xf numFmtId="0" fontId="23" fillId="6" borderId="24" xfId="0" applyFont="1" applyFill="1" applyBorder="1" applyAlignment="1">
      <alignment horizontal="left" vertical="top" wrapText="1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165" fontId="16" fillId="5" borderId="1" xfId="0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165" fontId="5" fillId="5" borderId="5" xfId="0" applyNumberFormat="1" applyFont="1" applyFill="1" applyBorder="1" applyAlignment="1">
      <alignment horizontal="center" vertical="center"/>
    </xf>
    <xf numFmtId="4" fontId="15" fillId="5" borderId="1" xfId="0" applyNumberFormat="1" applyFont="1" applyFill="1" applyBorder="1" applyAlignment="1">
      <alignment horizontal="center" vertical="center"/>
    </xf>
    <xf numFmtId="4" fontId="15" fillId="5" borderId="5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4" fontId="5" fillId="5" borderId="1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4" fontId="5" fillId="5" borderId="15" xfId="0" applyNumberFormat="1" applyFont="1" applyFill="1" applyBorder="1" applyAlignment="1">
      <alignment horizontal="center" vertical="center"/>
    </xf>
    <xf numFmtId="4" fontId="5" fillId="5" borderId="16" xfId="0" applyNumberFormat="1" applyFont="1" applyFill="1" applyBorder="1" applyAlignment="1">
      <alignment horizontal="center" vertical="center"/>
    </xf>
    <xf numFmtId="165" fontId="16" fillId="5" borderId="5" xfId="0" applyNumberFormat="1" applyFont="1" applyFill="1" applyBorder="1" applyAlignment="1">
      <alignment horizontal="center" vertical="center"/>
    </xf>
    <xf numFmtId="167" fontId="15" fillId="5" borderId="1" xfId="0" applyNumberFormat="1" applyFont="1" applyFill="1" applyBorder="1" applyAlignment="1">
      <alignment horizontal="center" vertical="center"/>
    </xf>
    <xf numFmtId="167" fontId="15" fillId="5" borderId="5" xfId="0" applyNumberFormat="1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/>
    </xf>
    <xf numFmtId="165" fontId="15" fillId="5" borderId="5" xfId="0" applyNumberFormat="1" applyFont="1" applyFill="1" applyBorder="1" applyAlignment="1">
      <alignment horizontal="center" vertical="center"/>
    </xf>
    <xf numFmtId="167" fontId="1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4" fontId="26" fillId="5" borderId="18" xfId="0" applyNumberFormat="1" applyFont="1" applyFill="1" applyBorder="1" applyAlignment="1">
      <alignment horizontal="center" vertical="center"/>
    </xf>
    <xf numFmtId="4" fontId="26" fillId="5" borderId="2" xfId="0" applyNumberFormat="1" applyFont="1" applyFill="1" applyBorder="1" applyAlignment="1">
      <alignment horizontal="center" vertical="center"/>
    </xf>
    <xf numFmtId="4" fontId="26" fillId="5" borderId="14" xfId="0" applyNumberFormat="1" applyFont="1" applyFill="1" applyBorder="1" applyAlignment="1">
      <alignment horizontal="center" vertical="center"/>
    </xf>
    <xf numFmtId="165" fontId="16" fillId="5" borderId="18" xfId="0" applyNumberFormat="1" applyFont="1" applyFill="1" applyBorder="1" applyAlignment="1">
      <alignment horizontal="center" vertical="center"/>
    </xf>
    <xf numFmtId="165" fontId="16" fillId="5" borderId="14" xfId="0" applyNumberFormat="1" applyFont="1" applyFill="1" applyBorder="1" applyAlignment="1">
      <alignment horizontal="center" vertical="center"/>
    </xf>
    <xf numFmtId="165" fontId="16" fillId="5" borderId="2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165" fontId="15" fillId="0" borderId="4" xfId="0" applyNumberFormat="1" applyFont="1" applyFill="1" applyBorder="1" applyAlignment="1">
      <alignment horizontal="center" vertical="center"/>
    </xf>
    <xf numFmtId="165" fontId="15" fillId="0" borderId="1" xfId="0" applyNumberFormat="1" applyFont="1" applyFill="1" applyBorder="1" applyAlignment="1">
      <alignment horizontal="center" vertical="center"/>
    </xf>
    <xf numFmtId="165" fontId="15" fillId="0" borderId="18" xfId="0" applyNumberFormat="1" applyFont="1" applyFill="1" applyBorder="1" applyAlignment="1">
      <alignment horizontal="center" vertical="center"/>
    </xf>
    <xf numFmtId="167" fontId="15" fillId="0" borderId="4" xfId="0" applyNumberFormat="1" applyFont="1" applyFill="1" applyBorder="1" applyAlignment="1">
      <alignment horizontal="center" vertical="center"/>
    </xf>
    <xf numFmtId="167" fontId="15" fillId="0" borderId="1" xfId="0" applyNumberFormat="1" applyFont="1" applyFill="1" applyBorder="1" applyAlignment="1">
      <alignment horizontal="center" vertical="center"/>
    </xf>
    <xf numFmtId="167" fontId="15" fillId="0" borderId="18" xfId="0" applyNumberFormat="1" applyFont="1" applyFill="1" applyBorder="1" applyAlignment="1">
      <alignment horizontal="center" vertical="center"/>
    </xf>
    <xf numFmtId="165" fontId="13" fillId="0" borderId="4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/>
    </xf>
    <xf numFmtId="165" fontId="13" fillId="0" borderId="18" xfId="0" applyNumberFormat="1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/>
    </xf>
    <xf numFmtId="164" fontId="25" fillId="0" borderId="4" xfId="0" applyNumberFormat="1" applyFont="1" applyFill="1" applyBorder="1" applyAlignment="1">
      <alignment horizontal="center" vertical="center"/>
    </xf>
    <xf numFmtId="164" fontId="25" fillId="0" borderId="1" xfId="0" applyNumberFormat="1" applyFont="1" applyFill="1" applyBorder="1" applyAlignment="1">
      <alignment horizontal="center" vertical="center"/>
    </xf>
    <xf numFmtId="164" fontId="25" fillId="0" borderId="18" xfId="0" applyNumberFormat="1" applyFont="1" applyFill="1" applyBorder="1" applyAlignment="1">
      <alignment horizontal="center" vertical="center"/>
    </xf>
    <xf numFmtId="165" fontId="16" fillId="0" borderId="3" xfId="0" applyNumberFormat="1" applyFont="1" applyFill="1" applyBorder="1" applyAlignment="1">
      <alignment horizontal="center" vertical="center"/>
    </xf>
    <xf numFmtId="165" fontId="16" fillId="0" borderId="2" xfId="0" applyNumberFormat="1" applyFont="1" applyFill="1" applyBorder="1" applyAlignment="1">
      <alignment horizontal="center" vertical="center"/>
    </xf>
    <xf numFmtId="165" fontId="16" fillId="0" borderId="14" xfId="0" applyNumberFormat="1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65" fontId="16" fillId="0" borderId="18" xfId="0" applyNumberFormat="1" applyFont="1" applyFill="1" applyBorder="1" applyAlignment="1">
      <alignment horizontal="center" vertical="center"/>
    </xf>
    <xf numFmtId="4" fontId="26" fillId="0" borderId="3" xfId="0" applyNumberFormat="1" applyFont="1" applyFill="1" applyBorder="1" applyAlignment="1">
      <alignment horizontal="center" vertical="center"/>
    </xf>
    <xf numFmtId="4" fontId="26" fillId="0" borderId="2" xfId="0" applyNumberFormat="1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24" fillId="5" borderId="18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24" fillId="5" borderId="14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165" fontId="18" fillId="5" borderId="1" xfId="0" applyNumberFormat="1" applyFont="1" applyFill="1" applyBorder="1" applyAlignment="1">
      <alignment horizontal="center" vertical="center"/>
    </xf>
    <xf numFmtId="165" fontId="18" fillId="5" borderId="5" xfId="0" applyNumberFormat="1" applyFont="1" applyFill="1" applyBorder="1" applyAlignment="1">
      <alignment horizontal="center" vertical="center"/>
    </xf>
    <xf numFmtId="0" fontId="24" fillId="5" borderId="5" xfId="0" applyFont="1" applyFill="1" applyBorder="1" applyAlignment="1">
      <alignment horizontal="center" vertical="center"/>
    </xf>
    <xf numFmtId="4" fontId="5" fillId="0" borderId="28" xfId="0" applyNumberFormat="1" applyFont="1" applyBorder="1" applyAlignment="1">
      <alignment horizontal="left" vertical="center"/>
    </xf>
    <xf numFmtId="4" fontId="5" fillId="0" borderId="0" xfId="0" applyNumberFormat="1" applyFont="1" applyBorder="1" applyAlignment="1">
      <alignment horizontal="left" vertical="center"/>
    </xf>
    <xf numFmtId="4" fontId="5" fillId="0" borderId="22" xfId="0" applyNumberFormat="1" applyFont="1" applyBorder="1" applyAlignment="1">
      <alignment horizontal="left" vertical="center"/>
    </xf>
    <xf numFmtId="4" fontId="5" fillId="0" borderId="19" xfId="0" applyNumberFormat="1" applyFont="1" applyBorder="1" applyAlignment="1">
      <alignment horizontal="left" vertical="center"/>
    </xf>
    <xf numFmtId="4" fontId="5" fillId="0" borderId="4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32" xfId="0" applyNumberFormat="1" applyFont="1" applyBorder="1" applyAlignment="1">
      <alignment horizontal="center" vertical="center"/>
    </xf>
    <xf numFmtId="165" fontId="5" fillId="0" borderId="4" xfId="0" applyNumberFormat="1" applyFont="1" applyFill="1" applyBorder="1" applyAlignment="1">
      <alignment horizontal="center" vertical="center"/>
    </xf>
    <xf numFmtId="165" fontId="5" fillId="0" borderId="18" xfId="0" applyNumberFormat="1" applyFont="1" applyFill="1" applyBorder="1" applyAlignment="1">
      <alignment horizontal="center" vertical="center"/>
    </xf>
    <xf numFmtId="4" fontId="13" fillId="0" borderId="29" xfId="0" applyNumberFormat="1" applyFont="1" applyBorder="1" applyAlignment="1">
      <alignment horizontal="center" vertical="center"/>
    </xf>
    <xf numFmtId="4" fontId="13" fillId="0" borderId="30" xfId="0" applyNumberFormat="1" applyFont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 2" xfId="1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7"/>
  <sheetViews>
    <sheetView tabSelected="1" view="pageBreakPreview" zoomScale="90" zoomScaleNormal="90" zoomScaleSheetLayoutView="90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G7" sqref="G7:G12"/>
    </sheetView>
  </sheetViews>
  <sheetFormatPr defaultColWidth="8.85546875" defaultRowHeight="18.75" x14ac:dyDescent="0.25"/>
  <cols>
    <col min="1" max="1" width="6.5703125" style="3" customWidth="1"/>
    <col min="2" max="2" width="11.28515625" style="3" customWidth="1"/>
    <col min="3" max="4" width="10.85546875" style="3" customWidth="1"/>
    <col min="5" max="5" width="0.140625" style="3" customWidth="1"/>
    <col min="6" max="6" width="27.5703125" style="3" hidden="1" customWidth="1"/>
    <col min="7" max="7" width="32.140625" style="3" customWidth="1"/>
    <col min="8" max="8" width="18" style="3" customWidth="1"/>
    <col min="9" max="9" width="18.7109375" style="3" hidden="1" customWidth="1"/>
    <col min="10" max="10" width="21.7109375" style="3" customWidth="1"/>
    <col min="11" max="11" width="13.42578125" style="1" bestFit="1" customWidth="1"/>
    <col min="12" max="12" width="14.42578125" style="1" bestFit="1" customWidth="1"/>
    <col min="13" max="13" width="15" style="1" customWidth="1"/>
    <col min="14" max="14" width="22.42578125" style="4" customWidth="1"/>
    <col min="15" max="15" width="22.140625" style="4" customWidth="1"/>
    <col min="16" max="17" width="8.5703125" style="4" customWidth="1"/>
    <col min="18" max="18" width="9.5703125" style="4" customWidth="1"/>
    <col min="19" max="19" width="8.5703125" style="4" customWidth="1"/>
    <col min="20" max="20" width="13" style="4" customWidth="1"/>
    <col min="21" max="22" width="13.28515625" style="4" customWidth="1"/>
    <col min="23" max="23" width="15.5703125" style="4" customWidth="1"/>
    <col min="24" max="24" width="12.85546875" style="3" customWidth="1"/>
    <col min="25" max="16384" width="8.85546875" style="1"/>
  </cols>
  <sheetData>
    <row r="1" spans="1:24" s="2" customFormat="1" ht="70.5" customHeight="1" thickBot="1" x14ac:dyDescent="0.3">
      <c r="A1" s="21" t="s">
        <v>13</v>
      </c>
      <c r="B1" s="22" t="s">
        <v>33</v>
      </c>
      <c r="C1" s="23" t="s">
        <v>30</v>
      </c>
      <c r="D1" s="23" t="s">
        <v>31</v>
      </c>
      <c r="E1" s="22" t="s">
        <v>14</v>
      </c>
      <c r="F1" s="22" t="s">
        <v>15</v>
      </c>
      <c r="G1" s="24" t="s">
        <v>16</v>
      </c>
      <c r="H1" s="25" t="s">
        <v>35</v>
      </c>
      <c r="I1" s="26" t="s">
        <v>39</v>
      </c>
      <c r="J1" s="24" t="s">
        <v>38</v>
      </c>
      <c r="K1" s="132" t="s">
        <v>47</v>
      </c>
      <c r="L1" s="100"/>
      <c r="M1" s="27" t="s">
        <v>22</v>
      </c>
      <c r="N1" s="24" t="s">
        <v>27</v>
      </c>
      <c r="O1" s="24" t="s">
        <v>34</v>
      </c>
      <c r="P1" s="27" t="s">
        <v>28</v>
      </c>
      <c r="Q1" s="27" t="s">
        <v>29</v>
      </c>
      <c r="R1" s="27" t="s">
        <v>45</v>
      </c>
      <c r="S1" s="24" t="s">
        <v>17</v>
      </c>
      <c r="T1" s="24" t="s">
        <v>18</v>
      </c>
      <c r="U1" s="22" t="s">
        <v>41</v>
      </c>
      <c r="V1" s="22" t="s">
        <v>43</v>
      </c>
      <c r="W1" s="28" t="s">
        <v>42</v>
      </c>
      <c r="X1" s="22" t="s">
        <v>33</v>
      </c>
    </row>
    <row r="2" spans="1:24" s="4" customFormat="1" ht="12.95" customHeight="1" x14ac:dyDescent="0.25">
      <c r="A2" s="71">
        <v>1</v>
      </c>
      <c r="B2" s="74" t="s">
        <v>0</v>
      </c>
      <c r="C2" s="95" t="s">
        <v>2</v>
      </c>
      <c r="D2" s="95" t="s">
        <v>8</v>
      </c>
      <c r="E2" s="77">
        <v>1238250000</v>
      </c>
      <c r="F2" s="80">
        <v>2</v>
      </c>
      <c r="G2" s="83">
        <f>E2*F2</f>
        <v>2476500000</v>
      </c>
      <c r="H2" s="92">
        <f>G2*60%</f>
        <v>1485900000</v>
      </c>
      <c r="I2" s="86" t="s">
        <v>21</v>
      </c>
      <c r="J2" s="89" t="s">
        <v>21</v>
      </c>
      <c r="K2" s="89" t="s">
        <v>21</v>
      </c>
      <c r="L2" s="89" t="s">
        <v>21</v>
      </c>
      <c r="M2" s="89" t="s">
        <v>21</v>
      </c>
      <c r="N2" s="128">
        <f>G2*5%</f>
        <v>123825000</v>
      </c>
      <c r="O2" s="128">
        <f>G2*15%</f>
        <v>371475000</v>
      </c>
      <c r="P2" s="98">
        <v>0.75</v>
      </c>
      <c r="Q2" s="98">
        <v>0.15</v>
      </c>
      <c r="R2" s="98">
        <v>0.75</v>
      </c>
      <c r="S2" s="101">
        <v>50</v>
      </c>
      <c r="T2" s="101">
        <v>8</v>
      </c>
      <c r="U2" s="124">
        <v>17000</v>
      </c>
      <c r="V2" s="124">
        <v>43500</v>
      </c>
      <c r="W2" s="126">
        <v>172500</v>
      </c>
      <c r="X2" s="74" t="s">
        <v>0</v>
      </c>
    </row>
    <row r="3" spans="1:24" s="4" customFormat="1" ht="12.95" customHeight="1" x14ac:dyDescent="0.25">
      <c r="A3" s="72"/>
      <c r="B3" s="75"/>
      <c r="C3" s="96"/>
      <c r="D3" s="96"/>
      <c r="E3" s="78"/>
      <c r="F3" s="81"/>
      <c r="G3" s="84"/>
      <c r="H3" s="93"/>
      <c r="I3" s="87"/>
      <c r="J3" s="90"/>
      <c r="K3" s="90"/>
      <c r="L3" s="90"/>
      <c r="M3" s="90"/>
      <c r="N3" s="114"/>
      <c r="O3" s="114"/>
      <c r="P3" s="99"/>
      <c r="Q3" s="99"/>
      <c r="R3" s="99"/>
      <c r="S3" s="102"/>
      <c r="T3" s="102"/>
      <c r="U3" s="42"/>
      <c r="V3" s="42"/>
      <c r="W3" s="43"/>
      <c r="X3" s="75"/>
    </row>
    <row r="4" spans="1:24" s="4" customFormat="1" ht="12.95" customHeight="1" x14ac:dyDescent="0.25">
      <c r="A4" s="72"/>
      <c r="B4" s="75"/>
      <c r="C4" s="96"/>
      <c r="D4" s="96"/>
      <c r="E4" s="78"/>
      <c r="F4" s="81"/>
      <c r="G4" s="84"/>
      <c r="H4" s="94"/>
      <c r="I4" s="87"/>
      <c r="J4" s="90"/>
      <c r="K4" s="90"/>
      <c r="L4" s="90"/>
      <c r="M4" s="90"/>
      <c r="N4" s="114"/>
      <c r="O4" s="114"/>
      <c r="P4" s="99"/>
      <c r="Q4" s="99"/>
      <c r="R4" s="99"/>
      <c r="S4" s="102"/>
      <c r="T4" s="102"/>
      <c r="U4" s="42"/>
      <c r="V4" s="42"/>
      <c r="W4" s="43"/>
      <c r="X4" s="75"/>
    </row>
    <row r="5" spans="1:24" s="4" customFormat="1" ht="12.95" customHeight="1" x14ac:dyDescent="0.25">
      <c r="A5" s="72"/>
      <c r="B5" s="75"/>
      <c r="C5" s="96"/>
      <c r="D5" s="96"/>
      <c r="E5" s="78"/>
      <c r="F5" s="81"/>
      <c r="G5" s="84"/>
      <c r="H5" s="97">
        <f>G2*10%</f>
        <v>247650000</v>
      </c>
      <c r="I5" s="87"/>
      <c r="J5" s="90"/>
      <c r="K5" s="90"/>
      <c r="L5" s="90"/>
      <c r="M5" s="90"/>
      <c r="N5" s="114"/>
      <c r="O5" s="114"/>
      <c r="P5" s="99"/>
      <c r="Q5" s="99"/>
      <c r="R5" s="99"/>
      <c r="S5" s="102"/>
      <c r="T5" s="102"/>
      <c r="U5" s="42"/>
      <c r="V5" s="42"/>
      <c r="W5" s="43"/>
      <c r="X5" s="75"/>
    </row>
    <row r="6" spans="1:24" s="4" customFormat="1" ht="12.95" customHeight="1" x14ac:dyDescent="0.25">
      <c r="A6" s="73"/>
      <c r="B6" s="76"/>
      <c r="C6" s="96"/>
      <c r="D6" s="96"/>
      <c r="E6" s="79"/>
      <c r="F6" s="82"/>
      <c r="G6" s="85"/>
      <c r="H6" s="93"/>
      <c r="I6" s="88"/>
      <c r="J6" s="91"/>
      <c r="K6" s="91"/>
      <c r="L6" s="91"/>
      <c r="M6" s="91"/>
      <c r="N6" s="129"/>
      <c r="O6" s="129"/>
      <c r="P6" s="99"/>
      <c r="Q6" s="99"/>
      <c r="R6" s="99"/>
      <c r="S6" s="103"/>
      <c r="T6" s="103"/>
      <c r="U6" s="125"/>
      <c r="V6" s="125"/>
      <c r="W6" s="127"/>
      <c r="X6" s="76"/>
    </row>
    <row r="7" spans="1:24" ht="12.95" customHeight="1" x14ac:dyDescent="0.25">
      <c r="A7" s="104">
        <v>2</v>
      </c>
      <c r="B7" s="105" t="s">
        <v>1</v>
      </c>
      <c r="C7" s="109" t="s">
        <v>3</v>
      </c>
      <c r="D7" s="109" t="s">
        <v>8</v>
      </c>
      <c r="E7" s="59">
        <v>1238250000</v>
      </c>
      <c r="F7" s="57">
        <f>7/5</f>
        <v>1.4</v>
      </c>
      <c r="G7" s="106">
        <f t="shared" ref="G7:G73" si="0">E7*F7</f>
        <v>1733550000</v>
      </c>
      <c r="H7" s="68">
        <f>G7*60%</f>
        <v>1040130000</v>
      </c>
      <c r="I7" s="57">
        <v>1</v>
      </c>
      <c r="J7" s="46">
        <f>G7*I7</f>
        <v>1733550000</v>
      </c>
      <c r="K7" s="13" t="s">
        <v>40</v>
      </c>
      <c r="L7" s="14">
        <v>19800</v>
      </c>
      <c r="M7" s="17">
        <f t="shared" ref="M7:M12" si="1">J$7/L7</f>
        <v>87553.030303030304</v>
      </c>
      <c r="N7" s="46">
        <f t="shared" ref="N7" si="2">G7*5%</f>
        <v>86677500</v>
      </c>
      <c r="O7" s="46">
        <f>G7*15%</f>
        <v>260032500</v>
      </c>
      <c r="P7" s="65">
        <v>0.75</v>
      </c>
      <c r="Q7" s="65">
        <v>0.15</v>
      </c>
      <c r="R7" s="65">
        <v>0.75</v>
      </c>
      <c r="S7" s="50">
        <v>24</v>
      </c>
      <c r="T7" s="50">
        <v>6</v>
      </c>
      <c r="U7" s="52">
        <v>17000</v>
      </c>
      <c r="V7" s="52">
        <v>33300</v>
      </c>
      <c r="W7" s="54">
        <v>130000</v>
      </c>
      <c r="X7" s="105" t="s">
        <v>1</v>
      </c>
    </row>
    <row r="8" spans="1:24" ht="12.95" customHeight="1" x14ac:dyDescent="0.25">
      <c r="A8" s="104"/>
      <c r="B8" s="105"/>
      <c r="C8" s="110"/>
      <c r="D8" s="110"/>
      <c r="E8" s="59"/>
      <c r="F8" s="57"/>
      <c r="G8" s="106"/>
      <c r="H8" s="70"/>
      <c r="I8" s="57"/>
      <c r="J8" s="46"/>
      <c r="K8" s="15" t="s">
        <v>23</v>
      </c>
      <c r="L8" s="16">
        <v>21050</v>
      </c>
      <c r="M8" s="17">
        <f t="shared" si="1"/>
        <v>82353.919239904993</v>
      </c>
      <c r="N8" s="46"/>
      <c r="O8" s="46"/>
      <c r="P8" s="66"/>
      <c r="Q8" s="66"/>
      <c r="R8" s="66"/>
      <c r="S8" s="50"/>
      <c r="T8" s="50"/>
      <c r="U8" s="52"/>
      <c r="V8" s="52"/>
      <c r="W8" s="54"/>
      <c r="X8" s="105"/>
    </row>
    <row r="9" spans="1:24" ht="12.95" customHeight="1" x14ac:dyDescent="0.25">
      <c r="A9" s="104"/>
      <c r="B9" s="105"/>
      <c r="C9" s="110"/>
      <c r="D9" s="110"/>
      <c r="E9" s="59"/>
      <c r="F9" s="57"/>
      <c r="G9" s="106"/>
      <c r="H9" s="70"/>
      <c r="I9" s="57"/>
      <c r="J9" s="46"/>
      <c r="K9" s="15" t="s">
        <v>44</v>
      </c>
      <c r="L9" s="16">
        <v>23400</v>
      </c>
      <c r="M9" s="17">
        <f t="shared" si="1"/>
        <v>74083.333333333328</v>
      </c>
      <c r="N9" s="46"/>
      <c r="O9" s="46"/>
      <c r="P9" s="66"/>
      <c r="Q9" s="66"/>
      <c r="R9" s="66"/>
      <c r="S9" s="50"/>
      <c r="T9" s="50"/>
      <c r="U9" s="52"/>
      <c r="V9" s="52"/>
      <c r="W9" s="54"/>
      <c r="X9" s="105"/>
    </row>
    <row r="10" spans="1:24" ht="12.95" customHeight="1" x14ac:dyDescent="0.25">
      <c r="A10" s="104"/>
      <c r="B10" s="105"/>
      <c r="C10" s="110"/>
      <c r="D10" s="110"/>
      <c r="E10" s="59"/>
      <c r="F10" s="57"/>
      <c r="G10" s="106"/>
      <c r="H10" s="69"/>
      <c r="I10" s="57"/>
      <c r="J10" s="46"/>
      <c r="K10" s="15" t="s">
        <v>24</v>
      </c>
      <c r="L10" s="16">
        <v>26450</v>
      </c>
      <c r="M10" s="17">
        <f t="shared" si="1"/>
        <v>65540.642722117205</v>
      </c>
      <c r="N10" s="46"/>
      <c r="O10" s="46"/>
      <c r="P10" s="66"/>
      <c r="Q10" s="66"/>
      <c r="R10" s="66"/>
      <c r="S10" s="50"/>
      <c r="T10" s="50"/>
      <c r="U10" s="52"/>
      <c r="V10" s="52"/>
      <c r="W10" s="54"/>
      <c r="X10" s="105"/>
    </row>
    <row r="11" spans="1:24" ht="12.95" customHeight="1" x14ac:dyDescent="0.25">
      <c r="A11" s="104"/>
      <c r="B11" s="105"/>
      <c r="C11" s="110"/>
      <c r="D11" s="110"/>
      <c r="E11" s="59"/>
      <c r="F11" s="57"/>
      <c r="G11" s="106"/>
      <c r="H11" s="68">
        <f>G7*10%</f>
        <v>173355000</v>
      </c>
      <c r="I11" s="57"/>
      <c r="J11" s="46"/>
      <c r="K11" s="15" t="s">
        <v>25</v>
      </c>
      <c r="L11" s="16">
        <v>33900</v>
      </c>
      <c r="M11" s="17">
        <f t="shared" si="1"/>
        <v>51137.16814159292</v>
      </c>
      <c r="N11" s="46"/>
      <c r="O11" s="46"/>
      <c r="P11" s="66"/>
      <c r="Q11" s="66"/>
      <c r="R11" s="66"/>
      <c r="S11" s="50"/>
      <c r="T11" s="50"/>
      <c r="U11" s="52"/>
      <c r="V11" s="52"/>
      <c r="W11" s="54"/>
      <c r="X11" s="105"/>
    </row>
    <row r="12" spans="1:24" ht="12.95" customHeight="1" x14ac:dyDescent="0.25">
      <c r="A12" s="104"/>
      <c r="B12" s="105"/>
      <c r="C12" s="111"/>
      <c r="D12" s="111"/>
      <c r="E12" s="59"/>
      <c r="F12" s="57"/>
      <c r="G12" s="106"/>
      <c r="H12" s="69"/>
      <c r="I12" s="57"/>
      <c r="J12" s="46"/>
      <c r="K12" s="15" t="s">
        <v>26</v>
      </c>
      <c r="L12" s="16">
        <v>40500</v>
      </c>
      <c r="M12" s="17">
        <f t="shared" si="1"/>
        <v>42803.703703703701</v>
      </c>
      <c r="N12" s="46"/>
      <c r="O12" s="46"/>
      <c r="P12" s="67"/>
      <c r="Q12" s="67"/>
      <c r="R12" s="67"/>
      <c r="S12" s="50"/>
      <c r="T12" s="50"/>
      <c r="U12" s="52"/>
      <c r="V12" s="52"/>
      <c r="W12" s="54"/>
      <c r="X12" s="105"/>
    </row>
    <row r="13" spans="1:24" ht="12.95" customHeight="1" x14ac:dyDescent="0.25">
      <c r="A13" s="107">
        <v>3</v>
      </c>
      <c r="B13" s="75" t="s">
        <v>2</v>
      </c>
      <c r="C13" s="112" t="s">
        <v>4</v>
      </c>
      <c r="D13" s="112" t="s">
        <v>8</v>
      </c>
      <c r="E13" s="78">
        <v>1238250000</v>
      </c>
      <c r="F13" s="61">
        <f>6/5</f>
        <v>1.2</v>
      </c>
      <c r="G13" s="108">
        <f t="shared" si="0"/>
        <v>1485900000</v>
      </c>
      <c r="H13" s="44">
        <f t="shared" ref="H13" si="3">G13*60%</f>
        <v>891540000</v>
      </c>
      <c r="I13" s="61">
        <v>1</v>
      </c>
      <c r="J13" s="62">
        <f>G13*I13</f>
        <v>1485900000</v>
      </c>
      <c r="K13" s="8" t="s">
        <v>40</v>
      </c>
      <c r="L13" s="29">
        <v>19800</v>
      </c>
      <c r="M13" s="5">
        <f t="shared" ref="M13:M18" si="4">J$13/L13</f>
        <v>75045.454545454544</v>
      </c>
      <c r="N13" s="62">
        <f t="shared" ref="N13" si="5">G13*5%</f>
        <v>74295000</v>
      </c>
      <c r="O13" s="62">
        <f>G13*15%</f>
        <v>222885000</v>
      </c>
      <c r="P13" s="64">
        <v>0.75</v>
      </c>
      <c r="Q13" s="64">
        <v>0.15</v>
      </c>
      <c r="R13" s="64">
        <v>0.75</v>
      </c>
      <c r="S13" s="41">
        <v>18</v>
      </c>
      <c r="T13" s="41">
        <v>4</v>
      </c>
      <c r="U13" s="42">
        <v>17000</v>
      </c>
      <c r="V13" s="42">
        <v>29250</v>
      </c>
      <c r="W13" s="43">
        <v>115900</v>
      </c>
      <c r="X13" s="75" t="s">
        <v>2</v>
      </c>
    </row>
    <row r="14" spans="1:24" ht="12.95" customHeight="1" x14ac:dyDescent="0.25">
      <c r="A14" s="107"/>
      <c r="B14" s="75"/>
      <c r="C14" s="112"/>
      <c r="D14" s="112"/>
      <c r="E14" s="78"/>
      <c r="F14" s="61"/>
      <c r="G14" s="108"/>
      <c r="H14" s="44"/>
      <c r="I14" s="61"/>
      <c r="J14" s="62"/>
      <c r="K14" s="8" t="s">
        <v>23</v>
      </c>
      <c r="L14" s="7">
        <v>21050</v>
      </c>
      <c r="M14" s="5">
        <f t="shared" si="4"/>
        <v>70589.07363420428</v>
      </c>
      <c r="N14" s="62"/>
      <c r="O14" s="62"/>
      <c r="P14" s="64"/>
      <c r="Q14" s="64"/>
      <c r="R14" s="64"/>
      <c r="S14" s="41"/>
      <c r="T14" s="41"/>
      <c r="U14" s="42"/>
      <c r="V14" s="42"/>
      <c r="W14" s="43"/>
      <c r="X14" s="75"/>
    </row>
    <row r="15" spans="1:24" ht="12.95" customHeight="1" x14ac:dyDescent="0.25">
      <c r="A15" s="107"/>
      <c r="B15" s="75"/>
      <c r="C15" s="112"/>
      <c r="D15" s="112"/>
      <c r="E15" s="78"/>
      <c r="F15" s="61"/>
      <c r="G15" s="108"/>
      <c r="H15" s="44"/>
      <c r="I15" s="61"/>
      <c r="J15" s="62"/>
      <c r="K15" s="8" t="s">
        <v>44</v>
      </c>
      <c r="L15" s="7">
        <v>23400</v>
      </c>
      <c r="M15" s="5">
        <f t="shared" si="4"/>
        <v>63500</v>
      </c>
      <c r="N15" s="62"/>
      <c r="O15" s="62"/>
      <c r="P15" s="64"/>
      <c r="Q15" s="64"/>
      <c r="R15" s="64"/>
      <c r="S15" s="41"/>
      <c r="T15" s="41"/>
      <c r="U15" s="42"/>
      <c r="V15" s="42"/>
      <c r="W15" s="43"/>
      <c r="X15" s="75"/>
    </row>
    <row r="16" spans="1:24" ht="12.95" customHeight="1" x14ac:dyDescent="0.25">
      <c r="A16" s="107"/>
      <c r="B16" s="75"/>
      <c r="C16" s="112"/>
      <c r="D16" s="112"/>
      <c r="E16" s="78"/>
      <c r="F16" s="61"/>
      <c r="G16" s="108"/>
      <c r="H16" s="44"/>
      <c r="I16" s="61"/>
      <c r="J16" s="62"/>
      <c r="K16" s="8" t="s">
        <v>24</v>
      </c>
      <c r="L16" s="7">
        <v>26450</v>
      </c>
      <c r="M16" s="5">
        <f t="shared" si="4"/>
        <v>56177.693761814742</v>
      </c>
      <c r="N16" s="62"/>
      <c r="O16" s="62"/>
      <c r="P16" s="64"/>
      <c r="Q16" s="64"/>
      <c r="R16" s="64"/>
      <c r="S16" s="41"/>
      <c r="T16" s="41"/>
      <c r="U16" s="42"/>
      <c r="V16" s="42"/>
      <c r="W16" s="43"/>
      <c r="X16" s="75"/>
    </row>
    <row r="17" spans="1:24" ht="12.95" customHeight="1" x14ac:dyDescent="0.25">
      <c r="A17" s="107"/>
      <c r="B17" s="75"/>
      <c r="C17" s="112"/>
      <c r="D17" s="112"/>
      <c r="E17" s="78"/>
      <c r="F17" s="61"/>
      <c r="G17" s="108"/>
      <c r="H17" s="44">
        <f>G13*10%</f>
        <v>148590000</v>
      </c>
      <c r="I17" s="61"/>
      <c r="J17" s="62"/>
      <c r="K17" s="8" t="s">
        <v>25</v>
      </c>
      <c r="L17" s="7">
        <v>33900</v>
      </c>
      <c r="M17" s="5">
        <f t="shared" si="4"/>
        <v>43831.85840707965</v>
      </c>
      <c r="N17" s="62"/>
      <c r="O17" s="62"/>
      <c r="P17" s="64"/>
      <c r="Q17" s="64"/>
      <c r="R17" s="64"/>
      <c r="S17" s="41"/>
      <c r="T17" s="41"/>
      <c r="U17" s="42"/>
      <c r="V17" s="42"/>
      <c r="W17" s="43"/>
      <c r="X17" s="75"/>
    </row>
    <row r="18" spans="1:24" ht="12.95" customHeight="1" x14ac:dyDescent="0.25">
      <c r="A18" s="107"/>
      <c r="B18" s="75"/>
      <c r="C18" s="112"/>
      <c r="D18" s="112"/>
      <c r="E18" s="78"/>
      <c r="F18" s="61"/>
      <c r="G18" s="108"/>
      <c r="H18" s="44"/>
      <c r="I18" s="61"/>
      <c r="J18" s="62"/>
      <c r="K18" s="8" t="s">
        <v>26</v>
      </c>
      <c r="L18" s="7">
        <v>40500</v>
      </c>
      <c r="M18" s="5">
        <f t="shared" si="4"/>
        <v>36688.888888888891</v>
      </c>
      <c r="N18" s="62"/>
      <c r="O18" s="62"/>
      <c r="P18" s="64"/>
      <c r="Q18" s="64"/>
      <c r="R18" s="64"/>
      <c r="S18" s="41"/>
      <c r="T18" s="41"/>
      <c r="U18" s="42"/>
      <c r="V18" s="42"/>
      <c r="W18" s="43"/>
      <c r="X18" s="75"/>
    </row>
    <row r="19" spans="1:24" ht="12.95" customHeight="1" x14ac:dyDescent="0.25">
      <c r="A19" s="104">
        <v>4</v>
      </c>
      <c r="B19" s="105" t="s">
        <v>3</v>
      </c>
      <c r="C19" s="113" t="s">
        <v>5</v>
      </c>
      <c r="D19" s="113" t="s">
        <v>9</v>
      </c>
      <c r="E19" s="59">
        <v>1238250000</v>
      </c>
      <c r="F19" s="57">
        <v>1</v>
      </c>
      <c r="G19" s="106">
        <f t="shared" si="0"/>
        <v>1238250000</v>
      </c>
      <c r="H19" s="45">
        <f t="shared" ref="H19" si="6">G19*60%</f>
        <v>742950000</v>
      </c>
      <c r="I19" s="57">
        <v>1</v>
      </c>
      <c r="J19" s="46">
        <f>G19*I19</f>
        <v>1238250000</v>
      </c>
      <c r="K19" s="15" t="s">
        <v>40</v>
      </c>
      <c r="L19" s="14">
        <v>19800</v>
      </c>
      <c r="M19" s="17">
        <f t="shared" ref="M19:M24" si="7">J$19/L19</f>
        <v>62537.878787878784</v>
      </c>
      <c r="N19" s="46">
        <f t="shared" ref="N19" si="8">G19*5%</f>
        <v>61912500</v>
      </c>
      <c r="O19" s="46">
        <f>G19*15%</f>
        <v>185737500</v>
      </c>
      <c r="P19" s="65">
        <v>0.75</v>
      </c>
      <c r="Q19" s="65">
        <v>0.15</v>
      </c>
      <c r="R19" s="65">
        <v>0.75</v>
      </c>
      <c r="S19" s="50">
        <v>12</v>
      </c>
      <c r="T19" s="50">
        <v>3</v>
      </c>
      <c r="U19" s="52">
        <v>17000</v>
      </c>
      <c r="V19" s="52">
        <v>25500</v>
      </c>
      <c r="W19" s="54">
        <v>98000</v>
      </c>
      <c r="X19" s="105" t="s">
        <v>3</v>
      </c>
    </row>
    <row r="20" spans="1:24" ht="12.95" customHeight="1" x14ac:dyDescent="0.25">
      <c r="A20" s="104"/>
      <c r="B20" s="105"/>
      <c r="C20" s="113"/>
      <c r="D20" s="113"/>
      <c r="E20" s="59"/>
      <c r="F20" s="57"/>
      <c r="G20" s="106"/>
      <c r="H20" s="45"/>
      <c r="I20" s="57"/>
      <c r="J20" s="46"/>
      <c r="K20" s="15" t="s">
        <v>23</v>
      </c>
      <c r="L20" s="16">
        <v>21050</v>
      </c>
      <c r="M20" s="17">
        <f t="shared" si="7"/>
        <v>58824.228028503559</v>
      </c>
      <c r="N20" s="46"/>
      <c r="O20" s="46"/>
      <c r="P20" s="66"/>
      <c r="Q20" s="66"/>
      <c r="R20" s="66"/>
      <c r="S20" s="50"/>
      <c r="T20" s="50"/>
      <c r="U20" s="52"/>
      <c r="V20" s="52"/>
      <c r="W20" s="54"/>
      <c r="X20" s="105"/>
    </row>
    <row r="21" spans="1:24" ht="12.95" customHeight="1" x14ac:dyDescent="0.25">
      <c r="A21" s="104"/>
      <c r="B21" s="105"/>
      <c r="C21" s="113"/>
      <c r="D21" s="113"/>
      <c r="E21" s="59"/>
      <c r="F21" s="57"/>
      <c r="G21" s="106"/>
      <c r="H21" s="45"/>
      <c r="I21" s="57"/>
      <c r="J21" s="46"/>
      <c r="K21" s="15" t="s">
        <v>44</v>
      </c>
      <c r="L21" s="16">
        <v>23400</v>
      </c>
      <c r="M21" s="17">
        <f t="shared" si="7"/>
        <v>52916.666666666664</v>
      </c>
      <c r="N21" s="46"/>
      <c r="O21" s="46"/>
      <c r="P21" s="66"/>
      <c r="Q21" s="66"/>
      <c r="R21" s="66"/>
      <c r="S21" s="50"/>
      <c r="T21" s="50"/>
      <c r="U21" s="52"/>
      <c r="V21" s="52"/>
      <c r="W21" s="54"/>
      <c r="X21" s="105"/>
    </row>
    <row r="22" spans="1:24" ht="12.95" customHeight="1" x14ac:dyDescent="0.25">
      <c r="A22" s="104"/>
      <c r="B22" s="105"/>
      <c r="C22" s="113"/>
      <c r="D22" s="113"/>
      <c r="E22" s="59"/>
      <c r="F22" s="57"/>
      <c r="G22" s="106"/>
      <c r="H22" s="45"/>
      <c r="I22" s="57"/>
      <c r="J22" s="46"/>
      <c r="K22" s="15" t="s">
        <v>24</v>
      </c>
      <c r="L22" s="16">
        <v>26450</v>
      </c>
      <c r="M22" s="17">
        <f t="shared" si="7"/>
        <v>46814.744801512286</v>
      </c>
      <c r="N22" s="46"/>
      <c r="O22" s="46"/>
      <c r="P22" s="66"/>
      <c r="Q22" s="66"/>
      <c r="R22" s="66"/>
      <c r="S22" s="50"/>
      <c r="T22" s="50"/>
      <c r="U22" s="52"/>
      <c r="V22" s="52"/>
      <c r="W22" s="54"/>
      <c r="X22" s="105"/>
    </row>
    <row r="23" spans="1:24" ht="12.95" customHeight="1" x14ac:dyDescent="0.25">
      <c r="A23" s="104"/>
      <c r="B23" s="105"/>
      <c r="C23" s="113"/>
      <c r="D23" s="113"/>
      <c r="E23" s="59"/>
      <c r="F23" s="57"/>
      <c r="G23" s="106"/>
      <c r="H23" s="45">
        <f>G19*10%</f>
        <v>123825000</v>
      </c>
      <c r="I23" s="57"/>
      <c r="J23" s="46"/>
      <c r="K23" s="15" t="s">
        <v>25</v>
      </c>
      <c r="L23" s="16">
        <v>33900</v>
      </c>
      <c r="M23" s="17">
        <f t="shared" si="7"/>
        <v>36526.548672566372</v>
      </c>
      <c r="N23" s="46"/>
      <c r="O23" s="46"/>
      <c r="P23" s="66"/>
      <c r="Q23" s="66"/>
      <c r="R23" s="66"/>
      <c r="S23" s="50"/>
      <c r="T23" s="50"/>
      <c r="U23" s="52"/>
      <c r="V23" s="52"/>
      <c r="W23" s="54"/>
      <c r="X23" s="105"/>
    </row>
    <row r="24" spans="1:24" ht="12.95" customHeight="1" x14ac:dyDescent="0.25">
      <c r="A24" s="104"/>
      <c r="B24" s="105"/>
      <c r="C24" s="113"/>
      <c r="D24" s="113"/>
      <c r="E24" s="59"/>
      <c r="F24" s="57"/>
      <c r="G24" s="106"/>
      <c r="H24" s="45"/>
      <c r="I24" s="57"/>
      <c r="J24" s="46"/>
      <c r="K24" s="15" t="s">
        <v>26</v>
      </c>
      <c r="L24" s="16">
        <v>40500</v>
      </c>
      <c r="M24" s="17">
        <f t="shared" si="7"/>
        <v>30574.074074074073</v>
      </c>
      <c r="N24" s="46"/>
      <c r="O24" s="46"/>
      <c r="P24" s="67"/>
      <c r="Q24" s="67"/>
      <c r="R24" s="67"/>
      <c r="S24" s="50"/>
      <c r="T24" s="50"/>
      <c r="U24" s="52"/>
      <c r="V24" s="52"/>
      <c r="W24" s="54"/>
      <c r="X24" s="105"/>
    </row>
    <row r="25" spans="1:24" ht="12.95" customHeight="1" x14ac:dyDescent="0.25">
      <c r="A25" s="107">
        <v>5</v>
      </c>
      <c r="B25" s="75" t="s">
        <v>4</v>
      </c>
      <c r="C25" s="112" t="s">
        <v>6</v>
      </c>
      <c r="D25" s="112" t="s">
        <v>10</v>
      </c>
      <c r="E25" s="78">
        <v>1238250000</v>
      </c>
      <c r="F25" s="61">
        <f>5/6</f>
        <v>0.83333333333333337</v>
      </c>
      <c r="G25" s="108">
        <f t="shared" si="0"/>
        <v>1031875000</v>
      </c>
      <c r="H25" s="44">
        <f t="shared" ref="H25" si="9">G25*60%</f>
        <v>619125000</v>
      </c>
      <c r="I25" s="61">
        <v>1</v>
      </c>
      <c r="J25" s="62">
        <f>G25*I25</f>
        <v>1031875000</v>
      </c>
      <c r="K25" s="8" t="s">
        <v>40</v>
      </c>
      <c r="L25" s="29">
        <v>19800</v>
      </c>
      <c r="M25" s="5">
        <f t="shared" ref="M25:M30" si="10">J$25/L25</f>
        <v>52114.898989898989</v>
      </c>
      <c r="N25" s="62">
        <f t="shared" ref="N25" si="11">G25*5%</f>
        <v>51593750</v>
      </c>
      <c r="O25" s="62">
        <f>G25*15%</f>
        <v>154781250</v>
      </c>
      <c r="P25" s="64">
        <v>0.75</v>
      </c>
      <c r="Q25" s="64">
        <v>0.15</v>
      </c>
      <c r="R25" s="64">
        <v>0.75</v>
      </c>
      <c r="S25" s="41">
        <v>10</v>
      </c>
      <c r="T25" s="41">
        <v>3</v>
      </c>
      <c r="U25" s="42">
        <v>17000</v>
      </c>
      <c r="V25" s="42">
        <v>21850</v>
      </c>
      <c r="W25" s="43">
        <v>86500</v>
      </c>
      <c r="X25" s="75" t="s">
        <v>4</v>
      </c>
    </row>
    <row r="26" spans="1:24" ht="12.95" customHeight="1" x14ac:dyDescent="0.25">
      <c r="A26" s="107"/>
      <c r="B26" s="75"/>
      <c r="C26" s="112"/>
      <c r="D26" s="112"/>
      <c r="E26" s="78"/>
      <c r="F26" s="61"/>
      <c r="G26" s="108"/>
      <c r="H26" s="44"/>
      <c r="I26" s="61"/>
      <c r="J26" s="62"/>
      <c r="K26" s="8" t="s">
        <v>23</v>
      </c>
      <c r="L26" s="7">
        <v>21050</v>
      </c>
      <c r="M26" s="5">
        <f t="shared" si="10"/>
        <v>49020.19002375297</v>
      </c>
      <c r="N26" s="62"/>
      <c r="O26" s="62"/>
      <c r="P26" s="64"/>
      <c r="Q26" s="64"/>
      <c r="R26" s="64"/>
      <c r="S26" s="41"/>
      <c r="T26" s="41"/>
      <c r="U26" s="42"/>
      <c r="V26" s="42"/>
      <c r="W26" s="43"/>
      <c r="X26" s="75"/>
    </row>
    <row r="27" spans="1:24" ht="12.95" customHeight="1" x14ac:dyDescent="0.25">
      <c r="A27" s="107"/>
      <c r="B27" s="75"/>
      <c r="C27" s="112"/>
      <c r="D27" s="112"/>
      <c r="E27" s="78"/>
      <c r="F27" s="61"/>
      <c r="G27" s="108"/>
      <c r="H27" s="44"/>
      <c r="I27" s="61"/>
      <c r="J27" s="62"/>
      <c r="K27" s="8" t="s">
        <v>44</v>
      </c>
      <c r="L27" s="7">
        <v>23400</v>
      </c>
      <c r="M27" s="5">
        <f t="shared" si="10"/>
        <v>44097.222222222219</v>
      </c>
      <c r="N27" s="62"/>
      <c r="O27" s="62"/>
      <c r="P27" s="64"/>
      <c r="Q27" s="64"/>
      <c r="R27" s="64"/>
      <c r="S27" s="41"/>
      <c r="T27" s="41"/>
      <c r="U27" s="42"/>
      <c r="V27" s="42"/>
      <c r="W27" s="43"/>
      <c r="X27" s="75"/>
    </row>
    <row r="28" spans="1:24" ht="12.95" customHeight="1" x14ac:dyDescent="0.25">
      <c r="A28" s="107"/>
      <c r="B28" s="75"/>
      <c r="C28" s="112"/>
      <c r="D28" s="112"/>
      <c r="E28" s="78"/>
      <c r="F28" s="61"/>
      <c r="G28" s="108"/>
      <c r="H28" s="44"/>
      <c r="I28" s="61"/>
      <c r="J28" s="62"/>
      <c r="K28" s="8" t="s">
        <v>24</v>
      </c>
      <c r="L28" s="7">
        <v>26450</v>
      </c>
      <c r="M28" s="5">
        <f t="shared" si="10"/>
        <v>39012.287334593573</v>
      </c>
      <c r="N28" s="62"/>
      <c r="O28" s="62"/>
      <c r="P28" s="64"/>
      <c r="Q28" s="64"/>
      <c r="R28" s="64"/>
      <c r="S28" s="41"/>
      <c r="T28" s="41"/>
      <c r="U28" s="42"/>
      <c r="V28" s="42"/>
      <c r="W28" s="43"/>
      <c r="X28" s="75"/>
    </row>
    <row r="29" spans="1:24" ht="12.95" customHeight="1" x14ac:dyDescent="0.25">
      <c r="A29" s="107"/>
      <c r="B29" s="75"/>
      <c r="C29" s="112"/>
      <c r="D29" s="112"/>
      <c r="E29" s="78"/>
      <c r="F29" s="61"/>
      <c r="G29" s="108"/>
      <c r="H29" s="44">
        <f>G25*10%</f>
        <v>103187500</v>
      </c>
      <c r="I29" s="61"/>
      <c r="J29" s="62"/>
      <c r="K29" s="8" t="s">
        <v>25</v>
      </c>
      <c r="L29" s="7">
        <v>33900</v>
      </c>
      <c r="M29" s="5">
        <f t="shared" si="10"/>
        <v>30438.790560471978</v>
      </c>
      <c r="N29" s="62"/>
      <c r="O29" s="62"/>
      <c r="P29" s="64"/>
      <c r="Q29" s="64"/>
      <c r="R29" s="64"/>
      <c r="S29" s="41"/>
      <c r="T29" s="41"/>
      <c r="U29" s="42"/>
      <c r="V29" s="42"/>
      <c r="W29" s="43"/>
      <c r="X29" s="75"/>
    </row>
    <row r="30" spans="1:24" ht="12.95" customHeight="1" x14ac:dyDescent="0.25">
      <c r="A30" s="107"/>
      <c r="B30" s="75"/>
      <c r="C30" s="112"/>
      <c r="D30" s="112"/>
      <c r="E30" s="78"/>
      <c r="F30" s="61"/>
      <c r="G30" s="108"/>
      <c r="H30" s="44"/>
      <c r="I30" s="61"/>
      <c r="J30" s="62"/>
      <c r="K30" s="8" t="s">
        <v>26</v>
      </c>
      <c r="L30" s="7">
        <v>40500</v>
      </c>
      <c r="M30" s="5">
        <f t="shared" si="10"/>
        <v>25478.395061728395</v>
      </c>
      <c r="N30" s="62"/>
      <c r="O30" s="62"/>
      <c r="P30" s="64"/>
      <c r="Q30" s="64"/>
      <c r="R30" s="64"/>
      <c r="S30" s="41"/>
      <c r="T30" s="41"/>
      <c r="U30" s="42"/>
      <c r="V30" s="42"/>
      <c r="W30" s="43"/>
      <c r="X30" s="75"/>
    </row>
    <row r="31" spans="1:24" ht="12.95" customHeight="1" x14ac:dyDescent="0.25">
      <c r="A31" s="104">
        <v>6</v>
      </c>
      <c r="B31" s="105" t="s">
        <v>5</v>
      </c>
      <c r="C31" s="113" t="s">
        <v>6</v>
      </c>
      <c r="D31" s="113" t="s">
        <v>11</v>
      </c>
      <c r="E31" s="59">
        <v>1238250000</v>
      </c>
      <c r="F31" s="57">
        <f>2/3</f>
        <v>0.66666666666666663</v>
      </c>
      <c r="G31" s="106">
        <f t="shared" si="0"/>
        <v>825500000</v>
      </c>
      <c r="H31" s="45">
        <f t="shared" ref="H31" si="12">G31*60%</f>
        <v>495300000</v>
      </c>
      <c r="I31" s="57">
        <v>1</v>
      </c>
      <c r="J31" s="46">
        <f>G31*I31</f>
        <v>825500000</v>
      </c>
      <c r="K31" s="15" t="s">
        <v>40</v>
      </c>
      <c r="L31" s="14">
        <v>19800</v>
      </c>
      <c r="M31" s="17">
        <f t="shared" ref="M31:M36" si="13">J$31/L31</f>
        <v>41691.919191919194</v>
      </c>
      <c r="N31" s="46">
        <f t="shared" ref="N31" si="14">G31*5%</f>
        <v>41275000</v>
      </c>
      <c r="O31" s="46">
        <f>G31*15%</f>
        <v>123825000</v>
      </c>
      <c r="P31" s="65">
        <v>0.75</v>
      </c>
      <c r="Q31" s="65">
        <v>0.15</v>
      </c>
      <c r="R31" s="65">
        <v>0.75</v>
      </c>
      <c r="S31" s="50">
        <v>9</v>
      </c>
      <c r="T31" s="50">
        <v>2</v>
      </c>
      <c r="U31" s="52">
        <v>17000</v>
      </c>
      <c r="V31" s="52">
        <v>20100</v>
      </c>
      <c r="W31" s="54">
        <v>73500</v>
      </c>
      <c r="X31" s="105" t="s">
        <v>5</v>
      </c>
    </row>
    <row r="32" spans="1:24" ht="12.95" customHeight="1" x14ac:dyDescent="0.25">
      <c r="A32" s="104"/>
      <c r="B32" s="105"/>
      <c r="C32" s="113"/>
      <c r="D32" s="113"/>
      <c r="E32" s="59"/>
      <c r="F32" s="57"/>
      <c r="G32" s="106"/>
      <c r="H32" s="45"/>
      <c r="I32" s="57"/>
      <c r="J32" s="46"/>
      <c r="K32" s="15" t="s">
        <v>23</v>
      </c>
      <c r="L32" s="16">
        <v>21050</v>
      </c>
      <c r="M32" s="17">
        <f t="shared" si="13"/>
        <v>39216.152019002373</v>
      </c>
      <c r="N32" s="46"/>
      <c r="O32" s="46"/>
      <c r="P32" s="66"/>
      <c r="Q32" s="66"/>
      <c r="R32" s="66"/>
      <c r="S32" s="50"/>
      <c r="T32" s="50"/>
      <c r="U32" s="52"/>
      <c r="V32" s="52"/>
      <c r="W32" s="54"/>
      <c r="X32" s="105"/>
    </row>
    <row r="33" spans="1:24" ht="12.95" customHeight="1" x14ac:dyDescent="0.25">
      <c r="A33" s="104"/>
      <c r="B33" s="105"/>
      <c r="C33" s="113"/>
      <c r="D33" s="113"/>
      <c r="E33" s="59"/>
      <c r="F33" s="57"/>
      <c r="G33" s="106"/>
      <c r="H33" s="45"/>
      <c r="I33" s="57"/>
      <c r="J33" s="46"/>
      <c r="K33" s="15" t="s">
        <v>44</v>
      </c>
      <c r="L33" s="16">
        <v>23400</v>
      </c>
      <c r="M33" s="17">
        <f t="shared" si="13"/>
        <v>35277.777777777781</v>
      </c>
      <c r="N33" s="46"/>
      <c r="O33" s="46"/>
      <c r="P33" s="66"/>
      <c r="Q33" s="66"/>
      <c r="R33" s="66"/>
      <c r="S33" s="50"/>
      <c r="T33" s="50"/>
      <c r="U33" s="52"/>
      <c r="V33" s="52"/>
      <c r="W33" s="54"/>
      <c r="X33" s="105"/>
    </row>
    <row r="34" spans="1:24" ht="12.95" customHeight="1" x14ac:dyDescent="0.25">
      <c r="A34" s="104"/>
      <c r="B34" s="105"/>
      <c r="C34" s="113"/>
      <c r="D34" s="113"/>
      <c r="E34" s="59"/>
      <c r="F34" s="57"/>
      <c r="G34" s="106"/>
      <c r="H34" s="45"/>
      <c r="I34" s="57"/>
      <c r="J34" s="46"/>
      <c r="K34" s="15" t="s">
        <v>24</v>
      </c>
      <c r="L34" s="16">
        <v>26450</v>
      </c>
      <c r="M34" s="17">
        <f t="shared" si="13"/>
        <v>31209.82986767486</v>
      </c>
      <c r="N34" s="46"/>
      <c r="O34" s="46"/>
      <c r="P34" s="66"/>
      <c r="Q34" s="66"/>
      <c r="R34" s="66"/>
      <c r="S34" s="50"/>
      <c r="T34" s="50"/>
      <c r="U34" s="52"/>
      <c r="V34" s="52"/>
      <c r="W34" s="54"/>
      <c r="X34" s="105"/>
    </row>
    <row r="35" spans="1:24" ht="12.95" customHeight="1" x14ac:dyDescent="0.25">
      <c r="A35" s="104"/>
      <c r="B35" s="105"/>
      <c r="C35" s="113"/>
      <c r="D35" s="113"/>
      <c r="E35" s="59"/>
      <c r="F35" s="57"/>
      <c r="G35" s="106"/>
      <c r="H35" s="45">
        <f>G31*10%</f>
        <v>82550000</v>
      </c>
      <c r="I35" s="57"/>
      <c r="J35" s="46"/>
      <c r="K35" s="15" t="s">
        <v>25</v>
      </c>
      <c r="L35" s="16">
        <v>33900</v>
      </c>
      <c r="M35" s="17">
        <f t="shared" si="13"/>
        <v>24351.03244837758</v>
      </c>
      <c r="N35" s="46"/>
      <c r="O35" s="46"/>
      <c r="P35" s="66"/>
      <c r="Q35" s="66"/>
      <c r="R35" s="66"/>
      <c r="S35" s="50"/>
      <c r="T35" s="50"/>
      <c r="U35" s="52"/>
      <c r="V35" s="52"/>
      <c r="W35" s="54"/>
      <c r="X35" s="105"/>
    </row>
    <row r="36" spans="1:24" ht="12.95" customHeight="1" x14ac:dyDescent="0.25">
      <c r="A36" s="104"/>
      <c r="B36" s="105"/>
      <c r="C36" s="113"/>
      <c r="D36" s="113"/>
      <c r="E36" s="59"/>
      <c r="F36" s="57"/>
      <c r="G36" s="106"/>
      <c r="H36" s="45"/>
      <c r="I36" s="57"/>
      <c r="J36" s="46"/>
      <c r="K36" s="15" t="s">
        <v>26</v>
      </c>
      <c r="L36" s="16">
        <v>40500</v>
      </c>
      <c r="M36" s="17">
        <f t="shared" si="13"/>
        <v>20382.716049382718</v>
      </c>
      <c r="N36" s="46"/>
      <c r="O36" s="46"/>
      <c r="P36" s="67"/>
      <c r="Q36" s="67"/>
      <c r="R36" s="67"/>
      <c r="S36" s="50"/>
      <c r="T36" s="50"/>
      <c r="U36" s="52"/>
      <c r="V36" s="52"/>
      <c r="W36" s="54"/>
      <c r="X36" s="105"/>
    </row>
    <row r="37" spans="1:24" ht="12.95" customHeight="1" x14ac:dyDescent="0.25">
      <c r="A37" s="107">
        <v>7</v>
      </c>
      <c r="B37" s="75" t="s">
        <v>6</v>
      </c>
      <c r="C37" s="112" t="s">
        <v>7</v>
      </c>
      <c r="D37" s="112" t="s">
        <v>12</v>
      </c>
      <c r="E37" s="78">
        <v>1238250000</v>
      </c>
      <c r="F37" s="61">
        <f>1/2</f>
        <v>0.5</v>
      </c>
      <c r="G37" s="108">
        <f t="shared" si="0"/>
        <v>619125000</v>
      </c>
      <c r="H37" s="44">
        <f t="shared" ref="H37" si="15">G37*60%</f>
        <v>371475000</v>
      </c>
      <c r="I37" s="61">
        <v>1</v>
      </c>
      <c r="J37" s="62">
        <f>G37*I37</f>
        <v>619125000</v>
      </c>
      <c r="K37" s="8" t="s">
        <v>40</v>
      </c>
      <c r="L37" s="29">
        <v>19800</v>
      </c>
      <c r="M37" s="5">
        <f t="shared" ref="M37:M42" si="16">J$37/L37</f>
        <v>31268.939393939392</v>
      </c>
      <c r="N37" s="62">
        <f t="shared" ref="N37" si="17">G37*5%</f>
        <v>30956250</v>
      </c>
      <c r="O37" s="62">
        <f>G37*15%</f>
        <v>92868750</v>
      </c>
      <c r="P37" s="64">
        <v>0.75</v>
      </c>
      <c r="Q37" s="64">
        <v>0.15</v>
      </c>
      <c r="R37" s="64">
        <v>0.75</v>
      </c>
      <c r="S37" s="41">
        <v>8</v>
      </c>
      <c r="T37" s="41">
        <v>2</v>
      </c>
      <c r="U37" s="42">
        <v>17000</v>
      </c>
      <c r="V37" s="42">
        <v>15700</v>
      </c>
      <c r="W37" s="43">
        <v>62000</v>
      </c>
      <c r="X37" s="75" t="s">
        <v>6</v>
      </c>
    </row>
    <row r="38" spans="1:24" ht="12.95" customHeight="1" x14ac:dyDescent="0.25">
      <c r="A38" s="107"/>
      <c r="B38" s="75"/>
      <c r="C38" s="112"/>
      <c r="D38" s="112"/>
      <c r="E38" s="78"/>
      <c r="F38" s="61"/>
      <c r="G38" s="108"/>
      <c r="H38" s="44"/>
      <c r="I38" s="61"/>
      <c r="J38" s="62"/>
      <c r="K38" s="8" t="s">
        <v>23</v>
      </c>
      <c r="L38" s="7">
        <v>21050</v>
      </c>
      <c r="M38" s="5">
        <f t="shared" si="16"/>
        <v>29412.11401425178</v>
      </c>
      <c r="N38" s="62"/>
      <c r="O38" s="62"/>
      <c r="P38" s="64"/>
      <c r="Q38" s="64"/>
      <c r="R38" s="64"/>
      <c r="S38" s="41"/>
      <c r="T38" s="41"/>
      <c r="U38" s="42"/>
      <c r="V38" s="42"/>
      <c r="W38" s="43"/>
      <c r="X38" s="75"/>
    </row>
    <row r="39" spans="1:24" ht="12.95" customHeight="1" x14ac:dyDescent="0.25">
      <c r="A39" s="107"/>
      <c r="B39" s="75"/>
      <c r="C39" s="112"/>
      <c r="D39" s="112"/>
      <c r="E39" s="78"/>
      <c r="F39" s="61"/>
      <c r="G39" s="108"/>
      <c r="H39" s="44"/>
      <c r="I39" s="61"/>
      <c r="J39" s="62"/>
      <c r="K39" s="8" t="s">
        <v>44</v>
      </c>
      <c r="L39" s="7">
        <v>23400</v>
      </c>
      <c r="M39" s="5">
        <f t="shared" si="16"/>
        <v>26458.333333333332</v>
      </c>
      <c r="N39" s="62"/>
      <c r="O39" s="62"/>
      <c r="P39" s="64"/>
      <c r="Q39" s="64"/>
      <c r="R39" s="64"/>
      <c r="S39" s="41"/>
      <c r="T39" s="41"/>
      <c r="U39" s="42"/>
      <c r="V39" s="42"/>
      <c r="W39" s="43"/>
      <c r="X39" s="75"/>
    </row>
    <row r="40" spans="1:24" ht="12.95" customHeight="1" x14ac:dyDescent="0.25">
      <c r="A40" s="107"/>
      <c r="B40" s="75"/>
      <c r="C40" s="112"/>
      <c r="D40" s="112"/>
      <c r="E40" s="78"/>
      <c r="F40" s="61"/>
      <c r="G40" s="108"/>
      <c r="H40" s="44"/>
      <c r="I40" s="61"/>
      <c r="J40" s="62"/>
      <c r="K40" s="8" t="s">
        <v>24</v>
      </c>
      <c r="L40" s="7">
        <v>26450</v>
      </c>
      <c r="M40" s="5">
        <f t="shared" si="16"/>
        <v>23407.372400756143</v>
      </c>
      <c r="N40" s="62"/>
      <c r="O40" s="62"/>
      <c r="P40" s="64"/>
      <c r="Q40" s="64"/>
      <c r="R40" s="64"/>
      <c r="S40" s="41"/>
      <c r="T40" s="41"/>
      <c r="U40" s="42"/>
      <c r="V40" s="42"/>
      <c r="W40" s="43"/>
      <c r="X40" s="75"/>
    </row>
    <row r="41" spans="1:24" ht="12.95" customHeight="1" x14ac:dyDescent="0.25">
      <c r="A41" s="107"/>
      <c r="B41" s="75"/>
      <c r="C41" s="112"/>
      <c r="D41" s="112"/>
      <c r="E41" s="78"/>
      <c r="F41" s="61"/>
      <c r="G41" s="108"/>
      <c r="H41" s="44">
        <f>G37*10%</f>
        <v>61912500</v>
      </c>
      <c r="I41" s="61"/>
      <c r="J41" s="62"/>
      <c r="K41" s="8" t="s">
        <v>25</v>
      </c>
      <c r="L41" s="7">
        <v>33900</v>
      </c>
      <c r="M41" s="5">
        <f t="shared" si="16"/>
        <v>18263.274336283186</v>
      </c>
      <c r="N41" s="62"/>
      <c r="O41" s="62"/>
      <c r="P41" s="64"/>
      <c r="Q41" s="64"/>
      <c r="R41" s="64"/>
      <c r="S41" s="41"/>
      <c r="T41" s="41"/>
      <c r="U41" s="42"/>
      <c r="V41" s="42"/>
      <c r="W41" s="43"/>
      <c r="X41" s="75"/>
    </row>
    <row r="42" spans="1:24" ht="12.95" customHeight="1" x14ac:dyDescent="0.25">
      <c r="A42" s="107"/>
      <c r="B42" s="75"/>
      <c r="C42" s="112"/>
      <c r="D42" s="112"/>
      <c r="E42" s="78"/>
      <c r="F42" s="61"/>
      <c r="G42" s="108"/>
      <c r="H42" s="44"/>
      <c r="I42" s="61"/>
      <c r="J42" s="62"/>
      <c r="K42" s="8" t="s">
        <v>26</v>
      </c>
      <c r="L42" s="7">
        <v>40500</v>
      </c>
      <c r="M42" s="5">
        <f t="shared" si="16"/>
        <v>15287.037037037036</v>
      </c>
      <c r="N42" s="62"/>
      <c r="O42" s="62"/>
      <c r="P42" s="64"/>
      <c r="Q42" s="64"/>
      <c r="R42" s="64"/>
      <c r="S42" s="41"/>
      <c r="T42" s="41"/>
      <c r="U42" s="42"/>
      <c r="V42" s="42"/>
      <c r="W42" s="43"/>
      <c r="X42" s="75"/>
    </row>
    <row r="43" spans="1:24" ht="12.95" customHeight="1" x14ac:dyDescent="0.25">
      <c r="A43" s="104">
        <v>8</v>
      </c>
      <c r="B43" s="105" t="s">
        <v>7</v>
      </c>
      <c r="C43" s="113" t="s">
        <v>8</v>
      </c>
      <c r="D43" s="113" t="s">
        <v>12</v>
      </c>
      <c r="E43" s="59">
        <v>1238250000</v>
      </c>
      <c r="F43" s="57">
        <f>1/3</f>
        <v>0.33333333333333331</v>
      </c>
      <c r="G43" s="106">
        <f t="shared" si="0"/>
        <v>412750000</v>
      </c>
      <c r="H43" s="45">
        <f t="shared" ref="H43" si="18">G43*60%</f>
        <v>247650000</v>
      </c>
      <c r="I43" s="57">
        <v>1.1499999999999999</v>
      </c>
      <c r="J43" s="46">
        <f>G43*I43</f>
        <v>474662499.99999994</v>
      </c>
      <c r="K43" s="15" t="s">
        <v>40</v>
      </c>
      <c r="L43" s="14">
        <v>19800</v>
      </c>
      <c r="M43" s="17">
        <f t="shared" ref="M43:M48" si="19">J$43/L43</f>
        <v>23972.853535353534</v>
      </c>
      <c r="N43" s="46">
        <f t="shared" ref="N43" si="20">G43*5%</f>
        <v>20637500</v>
      </c>
      <c r="O43" s="46">
        <f>G43*10%</f>
        <v>41275000</v>
      </c>
      <c r="P43" s="65">
        <v>0.75</v>
      </c>
      <c r="Q43" s="65">
        <v>0.15</v>
      </c>
      <c r="R43" s="65">
        <v>0.75</v>
      </c>
      <c r="S43" s="50">
        <v>6</v>
      </c>
      <c r="T43" s="50">
        <v>2</v>
      </c>
      <c r="U43" s="52">
        <v>17000</v>
      </c>
      <c r="V43" s="52">
        <v>12700</v>
      </c>
      <c r="W43" s="54">
        <v>48500</v>
      </c>
      <c r="X43" s="105" t="s">
        <v>7</v>
      </c>
    </row>
    <row r="44" spans="1:24" ht="12.95" customHeight="1" x14ac:dyDescent="0.25">
      <c r="A44" s="104"/>
      <c r="B44" s="105"/>
      <c r="C44" s="113"/>
      <c r="D44" s="113"/>
      <c r="E44" s="59"/>
      <c r="F44" s="57"/>
      <c r="G44" s="106"/>
      <c r="H44" s="45"/>
      <c r="I44" s="57"/>
      <c r="J44" s="46"/>
      <c r="K44" s="15" t="s">
        <v>23</v>
      </c>
      <c r="L44" s="16">
        <v>21050</v>
      </c>
      <c r="M44" s="17">
        <f t="shared" si="19"/>
        <v>22549.287410926361</v>
      </c>
      <c r="N44" s="46"/>
      <c r="O44" s="46"/>
      <c r="P44" s="66"/>
      <c r="Q44" s="66"/>
      <c r="R44" s="66"/>
      <c r="S44" s="50"/>
      <c r="T44" s="50"/>
      <c r="U44" s="52"/>
      <c r="V44" s="52"/>
      <c r="W44" s="54"/>
      <c r="X44" s="105"/>
    </row>
    <row r="45" spans="1:24" ht="12.95" customHeight="1" x14ac:dyDescent="0.25">
      <c r="A45" s="104"/>
      <c r="B45" s="105"/>
      <c r="C45" s="113"/>
      <c r="D45" s="113"/>
      <c r="E45" s="59"/>
      <c r="F45" s="57"/>
      <c r="G45" s="106"/>
      <c r="H45" s="45"/>
      <c r="I45" s="57"/>
      <c r="J45" s="46"/>
      <c r="K45" s="15" t="s">
        <v>44</v>
      </c>
      <c r="L45" s="16">
        <v>23400</v>
      </c>
      <c r="M45" s="17">
        <f t="shared" si="19"/>
        <v>20284.722222222219</v>
      </c>
      <c r="N45" s="46"/>
      <c r="O45" s="46"/>
      <c r="P45" s="66"/>
      <c r="Q45" s="66"/>
      <c r="R45" s="66"/>
      <c r="S45" s="50"/>
      <c r="T45" s="50"/>
      <c r="U45" s="52"/>
      <c r="V45" s="52"/>
      <c r="W45" s="54"/>
      <c r="X45" s="105"/>
    </row>
    <row r="46" spans="1:24" ht="12.95" customHeight="1" x14ac:dyDescent="0.25">
      <c r="A46" s="104"/>
      <c r="B46" s="105"/>
      <c r="C46" s="113"/>
      <c r="D46" s="113"/>
      <c r="E46" s="59"/>
      <c r="F46" s="57"/>
      <c r="G46" s="106"/>
      <c r="H46" s="45"/>
      <c r="I46" s="57"/>
      <c r="J46" s="46"/>
      <c r="K46" s="15" t="s">
        <v>24</v>
      </c>
      <c r="L46" s="16">
        <v>26450</v>
      </c>
      <c r="M46" s="17">
        <f t="shared" si="19"/>
        <v>17945.65217391304</v>
      </c>
      <c r="N46" s="46"/>
      <c r="O46" s="46"/>
      <c r="P46" s="66"/>
      <c r="Q46" s="66"/>
      <c r="R46" s="66"/>
      <c r="S46" s="50"/>
      <c r="T46" s="50"/>
      <c r="U46" s="52"/>
      <c r="V46" s="52"/>
      <c r="W46" s="54"/>
      <c r="X46" s="105"/>
    </row>
    <row r="47" spans="1:24" ht="12.95" customHeight="1" x14ac:dyDescent="0.25">
      <c r="A47" s="104"/>
      <c r="B47" s="105"/>
      <c r="C47" s="113"/>
      <c r="D47" s="113"/>
      <c r="E47" s="59"/>
      <c r="F47" s="57"/>
      <c r="G47" s="106"/>
      <c r="H47" s="45">
        <f>G43*10%</f>
        <v>41275000</v>
      </c>
      <c r="I47" s="57"/>
      <c r="J47" s="46"/>
      <c r="K47" s="15" t="s">
        <v>25</v>
      </c>
      <c r="L47" s="16">
        <v>33900</v>
      </c>
      <c r="M47" s="17">
        <f t="shared" si="19"/>
        <v>14001.843657817108</v>
      </c>
      <c r="N47" s="46"/>
      <c r="O47" s="46"/>
      <c r="P47" s="66"/>
      <c r="Q47" s="66"/>
      <c r="R47" s="66"/>
      <c r="S47" s="50"/>
      <c r="T47" s="50"/>
      <c r="U47" s="52"/>
      <c r="V47" s="52"/>
      <c r="W47" s="54"/>
      <c r="X47" s="105"/>
    </row>
    <row r="48" spans="1:24" ht="12.95" customHeight="1" x14ac:dyDescent="0.25">
      <c r="A48" s="104"/>
      <c r="B48" s="105"/>
      <c r="C48" s="113"/>
      <c r="D48" s="113"/>
      <c r="E48" s="59"/>
      <c r="F48" s="57"/>
      <c r="G48" s="106"/>
      <c r="H48" s="45"/>
      <c r="I48" s="57"/>
      <c r="J48" s="46"/>
      <c r="K48" s="15" t="s">
        <v>26</v>
      </c>
      <c r="L48" s="16">
        <v>40500</v>
      </c>
      <c r="M48" s="17">
        <f t="shared" si="19"/>
        <v>11720.06172839506</v>
      </c>
      <c r="N48" s="46"/>
      <c r="O48" s="46"/>
      <c r="P48" s="67"/>
      <c r="Q48" s="67"/>
      <c r="R48" s="67"/>
      <c r="S48" s="50"/>
      <c r="T48" s="50"/>
      <c r="U48" s="52"/>
      <c r="V48" s="52"/>
      <c r="W48" s="54"/>
      <c r="X48" s="105"/>
    </row>
    <row r="49" spans="1:24" ht="12.95" customHeight="1" x14ac:dyDescent="0.25">
      <c r="A49" s="107">
        <v>9</v>
      </c>
      <c r="B49" s="75" t="s">
        <v>8</v>
      </c>
      <c r="C49" s="112" t="s">
        <v>8</v>
      </c>
      <c r="D49" s="112" t="s">
        <v>19</v>
      </c>
      <c r="E49" s="78">
        <v>1238250000</v>
      </c>
      <c r="F49" s="61">
        <f>1/5</f>
        <v>0.2</v>
      </c>
      <c r="G49" s="108">
        <f t="shared" si="0"/>
        <v>247650000</v>
      </c>
      <c r="H49" s="44">
        <f t="shared" ref="H49" si="21">G49*60%</f>
        <v>148590000</v>
      </c>
      <c r="I49" s="61">
        <f>4/3</f>
        <v>1.3333333333333333</v>
      </c>
      <c r="J49" s="62">
        <f>G49*I49</f>
        <v>330200000</v>
      </c>
      <c r="K49" s="8" t="s">
        <v>40</v>
      </c>
      <c r="L49" s="29">
        <v>19800</v>
      </c>
      <c r="M49" s="5">
        <f t="shared" ref="M49:M54" si="22">J$49/L49</f>
        <v>16676.767676767678</v>
      </c>
      <c r="N49" s="62">
        <f>G49*5%</f>
        <v>12382500</v>
      </c>
      <c r="O49" s="62">
        <f>G49*10%</f>
        <v>24765000</v>
      </c>
      <c r="P49" s="64">
        <v>0.75</v>
      </c>
      <c r="Q49" s="64">
        <v>0.15</v>
      </c>
      <c r="R49" s="64">
        <v>0.75</v>
      </c>
      <c r="S49" s="41">
        <v>5</v>
      </c>
      <c r="T49" s="41">
        <v>2</v>
      </c>
      <c r="U49" s="42">
        <v>17000</v>
      </c>
      <c r="V49" s="42">
        <v>10700</v>
      </c>
      <c r="W49" s="43">
        <v>41200</v>
      </c>
      <c r="X49" s="75" t="s">
        <v>8</v>
      </c>
    </row>
    <row r="50" spans="1:24" ht="12.95" customHeight="1" x14ac:dyDescent="0.25">
      <c r="A50" s="107"/>
      <c r="B50" s="75"/>
      <c r="C50" s="112"/>
      <c r="D50" s="112"/>
      <c r="E50" s="78"/>
      <c r="F50" s="61"/>
      <c r="G50" s="108"/>
      <c r="H50" s="44"/>
      <c r="I50" s="61"/>
      <c r="J50" s="62"/>
      <c r="K50" s="8" t="s">
        <v>23</v>
      </c>
      <c r="L50" s="7">
        <v>21050</v>
      </c>
      <c r="M50" s="5">
        <f t="shared" si="22"/>
        <v>15686.46080760095</v>
      </c>
      <c r="N50" s="62"/>
      <c r="O50" s="62"/>
      <c r="P50" s="64"/>
      <c r="Q50" s="64"/>
      <c r="R50" s="64"/>
      <c r="S50" s="41"/>
      <c r="T50" s="41"/>
      <c r="U50" s="42"/>
      <c r="V50" s="42"/>
      <c r="W50" s="43"/>
      <c r="X50" s="75"/>
    </row>
    <row r="51" spans="1:24" ht="12.95" customHeight="1" x14ac:dyDescent="0.25">
      <c r="A51" s="107"/>
      <c r="B51" s="75"/>
      <c r="C51" s="112"/>
      <c r="D51" s="112"/>
      <c r="E51" s="78"/>
      <c r="F51" s="61"/>
      <c r="G51" s="108"/>
      <c r="H51" s="44"/>
      <c r="I51" s="61"/>
      <c r="J51" s="62"/>
      <c r="K51" s="8" t="s">
        <v>44</v>
      </c>
      <c r="L51" s="7">
        <v>23400</v>
      </c>
      <c r="M51" s="5">
        <f t="shared" si="22"/>
        <v>14111.111111111111</v>
      </c>
      <c r="N51" s="62"/>
      <c r="O51" s="62"/>
      <c r="P51" s="64"/>
      <c r="Q51" s="64"/>
      <c r="R51" s="64"/>
      <c r="S51" s="41"/>
      <c r="T51" s="41"/>
      <c r="U51" s="42"/>
      <c r="V51" s="42"/>
      <c r="W51" s="43"/>
      <c r="X51" s="75"/>
    </row>
    <row r="52" spans="1:24" ht="12.95" customHeight="1" x14ac:dyDescent="0.25">
      <c r="A52" s="107"/>
      <c r="B52" s="75"/>
      <c r="C52" s="112"/>
      <c r="D52" s="112"/>
      <c r="E52" s="78"/>
      <c r="F52" s="61"/>
      <c r="G52" s="108"/>
      <c r="H52" s="44"/>
      <c r="I52" s="61"/>
      <c r="J52" s="62"/>
      <c r="K52" s="8" t="s">
        <v>24</v>
      </c>
      <c r="L52" s="7">
        <v>26450</v>
      </c>
      <c r="M52" s="5">
        <f t="shared" si="22"/>
        <v>12483.931947069943</v>
      </c>
      <c r="N52" s="62"/>
      <c r="O52" s="62"/>
      <c r="P52" s="64"/>
      <c r="Q52" s="64"/>
      <c r="R52" s="64"/>
      <c r="S52" s="41"/>
      <c r="T52" s="41"/>
      <c r="U52" s="42"/>
      <c r="V52" s="42"/>
      <c r="W52" s="43"/>
      <c r="X52" s="75"/>
    </row>
    <row r="53" spans="1:24" ht="12.95" customHeight="1" x14ac:dyDescent="0.25">
      <c r="A53" s="107"/>
      <c r="B53" s="75"/>
      <c r="C53" s="112"/>
      <c r="D53" s="112"/>
      <c r="E53" s="78"/>
      <c r="F53" s="61"/>
      <c r="G53" s="108"/>
      <c r="H53" s="44">
        <f>G49*10%</f>
        <v>24765000</v>
      </c>
      <c r="I53" s="61"/>
      <c r="J53" s="62"/>
      <c r="K53" s="8" t="s">
        <v>25</v>
      </c>
      <c r="L53" s="7">
        <v>33900</v>
      </c>
      <c r="M53" s="5">
        <f t="shared" si="22"/>
        <v>9740.4129793510328</v>
      </c>
      <c r="N53" s="62"/>
      <c r="O53" s="62"/>
      <c r="P53" s="64"/>
      <c r="Q53" s="64"/>
      <c r="R53" s="64"/>
      <c r="S53" s="41"/>
      <c r="T53" s="41"/>
      <c r="U53" s="42"/>
      <c r="V53" s="42"/>
      <c r="W53" s="43"/>
      <c r="X53" s="75"/>
    </row>
    <row r="54" spans="1:24" ht="12.95" customHeight="1" x14ac:dyDescent="0.25">
      <c r="A54" s="107"/>
      <c r="B54" s="75"/>
      <c r="C54" s="112"/>
      <c r="D54" s="112"/>
      <c r="E54" s="78"/>
      <c r="F54" s="61"/>
      <c r="G54" s="108"/>
      <c r="H54" s="44"/>
      <c r="I54" s="61"/>
      <c r="J54" s="62"/>
      <c r="K54" s="8" t="s">
        <v>26</v>
      </c>
      <c r="L54" s="7">
        <v>40500</v>
      </c>
      <c r="M54" s="5">
        <f t="shared" si="22"/>
        <v>8153.0864197530864</v>
      </c>
      <c r="N54" s="62"/>
      <c r="O54" s="62"/>
      <c r="P54" s="64"/>
      <c r="Q54" s="64"/>
      <c r="R54" s="64"/>
      <c r="S54" s="41"/>
      <c r="T54" s="41"/>
      <c r="U54" s="42"/>
      <c r="V54" s="42"/>
      <c r="W54" s="43"/>
      <c r="X54" s="75"/>
    </row>
    <row r="55" spans="1:24" ht="12.95" customHeight="1" x14ac:dyDescent="0.25">
      <c r="A55" s="104">
        <v>10</v>
      </c>
      <c r="B55" s="105" t="s">
        <v>9</v>
      </c>
      <c r="C55" s="113" t="s">
        <v>11</v>
      </c>
      <c r="D55" s="113" t="s">
        <v>19</v>
      </c>
      <c r="E55" s="59">
        <v>1238250000</v>
      </c>
      <c r="F55" s="57">
        <f>1/10</f>
        <v>0.1</v>
      </c>
      <c r="G55" s="106">
        <f t="shared" si="0"/>
        <v>123825000</v>
      </c>
      <c r="H55" s="45">
        <f t="shared" ref="H55" si="23">G55*60%</f>
        <v>74295000</v>
      </c>
      <c r="I55" s="57">
        <v>2</v>
      </c>
      <c r="J55" s="46">
        <f>G55*I55</f>
        <v>247650000</v>
      </c>
      <c r="K55" s="15" t="s">
        <v>40</v>
      </c>
      <c r="L55" s="14">
        <v>19800</v>
      </c>
      <c r="M55" s="17">
        <f t="shared" ref="M55:M60" si="24">J$55/L55</f>
        <v>12507.575757575758</v>
      </c>
      <c r="N55" s="46">
        <f>G55*5%</f>
        <v>6191250</v>
      </c>
      <c r="O55" s="59" t="s">
        <v>20</v>
      </c>
      <c r="P55" s="65">
        <v>0.75</v>
      </c>
      <c r="Q55" s="65">
        <v>0.15</v>
      </c>
      <c r="R55" s="65">
        <v>0.75</v>
      </c>
      <c r="S55" s="50">
        <v>3</v>
      </c>
      <c r="T55" s="50">
        <v>1</v>
      </c>
      <c r="U55" s="52">
        <v>17000</v>
      </c>
      <c r="V55" s="52">
        <v>8500</v>
      </c>
      <c r="W55" s="54">
        <v>33300</v>
      </c>
      <c r="X55" s="105" t="s">
        <v>9</v>
      </c>
    </row>
    <row r="56" spans="1:24" ht="12.95" customHeight="1" x14ac:dyDescent="0.25">
      <c r="A56" s="104"/>
      <c r="B56" s="105"/>
      <c r="C56" s="113"/>
      <c r="D56" s="113"/>
      <c r="E56" s="59"/>
      <c r="F56" s="57"/>
      <c r="G56" s="106"/>
      <c r="H56" s="45"/>
      <c r="I56" s="57"/>
      <c r="J56" s="46"/>
      <c r="K56" s="15" t="s">
        <v>23</v>
      </c>
      <c r="L56" s="16">
        <v>21050</v>
      </c>
      <c r="M56" s="17">
        <f t="shared" si="24"/>
        <v>11764.845605700713</v>
      </c>
      <c r="N56" s="46"/>
      <c r="O56" s="59"/>
      <c r="P56" s="66"/>
      <c r="Q56" s="66"/>
      <c r="R56" s="66"/>
      <c r="S56" s="50"/>
      <c r="T56" s="50"/>
      <c r="U56" s="52"/>
      <c r="V56" s="52"/>
      <c r="W56" s="54"/>
      <c r="X56" s="105"/>
    </row>
    <row r="57" spans="1:24" ht="12.95" customHeight="1" x14ac:dyDescent="0.25">
      <c r="A57" s="104"/>
      <c r="B57" s="105"/>
      <c r="C57" s="113"/>
      <c r="D57" s="113"/>
      <c r="E57" s="59"/>
      <c r="F57" s="57"/>
      <c r="G57" s="106"/>
      <c r="H57" s="45"/>
      <c r="I57" s="57"/>
      <c r="J57" s="46"/>
      <c r="K57" s="15" t="s">
        <v>44</v>
      </c>
      <c r="L57" s="16">
        <v>23400</v>
      </c>
      <c r="M57" s="17">
        <f t="shared" si="24"/>
        <v>10583.333333333334</v>
      </c>
      <c r="N57" s="46"/>
      <c r="O57" s="59"/>
      <c r="P57" s="66"/>
      <c r="Q57" s="66"/>
      <c r="R57" s="66"/>
      <c r="S57" s="50"/>
      <c r="T57" s="50"/>
      <c r="U57" s="52"/>
      <c r="V57" s="52"/>
      <c r="W57" s="54"/>
      <c r="X57" s="105"/>
    </row>
    <row r="58" spans="1:24" ht="12.95" customHeight="1" x14ac:dyDescent="0.25">
      <c r="A58" s="104"/>
      <c r="B58" s="105"/>
      <c r="C58" s="113"/>
      <c r="D58" s="113"/>
      <c r="E58" s="59"/>
      <c r="F58" s="57"/>
      <c r="G58" s="106"/>
      <c r="H58" s="45"/>
      <c r="I58" s="57"/>
      <c r="J58" s="46"/>
      <c r="K58" s="15" t="s">
        <v>24</v>
      </c>
      <c r="L58" s="16">
        <v>26450</v>
      </c>
      <c r="M58" s="17">
        <f t="shared" si="24"/>
        <v>9362.9489603024576</v>
      </c>
      <c r="N58" s="46"/>
      <c r="O58" s="59"/>
      <c r="P58" s="66"/>
      <c r="Q58" s="66"/>
      <c r="R58" s="66"/>
      <c r="S58" s="50"/>
      <c r="T58" s="50"/>
      <c r="U58" s="52"/>
      <c r="V58" s="52"/>
      <c r="W58" s="54"/>
      <c r="X58" s="105"/>
    </row>
    <row r="59" spans="1:24" ht="12.95" customHeight="1" x14ac:dyDescent="0.25">
      <c r="A59" s="104"/>
      <c r="B59" s="105"/>
      <c r="C59" s="113"/>
      <c r="D59" s="113"/>
      <c r="E59" s="59"/>
      <c r="F59" s="57"/>
      <c r="G59" s="106"/>
      <c r="H59" s="45">
        <f>G55*10%</f>
        <v>12382500</v>
      </c>
      <c r="I59" s="57"/>
      <c r="J59" s="46"/>
      <c r="K59" s="15" t="s">
        <v>25</v>
      </c>
      <c r="L59" s="16">
        <v>33900</v>
      </c>
      <c r="M59" s="17">
        <f t="shared" si="24"/>
        <v>7305.3097345132746</v>
      </c>
      <c r="N59" s="46"/>
      <c r="O59" s="59"/>
      <c r="P59" s="66"/>
      <c r="Q59" s="66"/>
      <c r="R59" s="66"/>
      <c r="S59" s="50"/>
      <c r="T59" s="50"/>
      <c r="U59" s="52"/>
      <c r="V59" s="52"/>
      <c r="W59" s="54"/>
      <c r="X59" s="105"/>
    </row>
    <row r="60" spans="1:24" ht="12.95" customHeight="1" x14ac:dyDescent="0.25">
      <c r="A60" s="104"/>
      <c r="B60" s="105"/>
      <c r="C60" s="113"/>
      <c r="D60" s="113"/>
      <c r="E60" s="59"/>
      <c r="F60" s="57"/>
      <c r="G60" s="106"/>
      <c r="H60" s="45"/>
      <c r="I60" s="57"/>
      <c r="J60" s="46"/>
      <c r="K60" s="15" t="s">
        <v>26</v>
      </c>
      <c r="L60" s="16">
        <v>40500</v>
      </c>
      <c r="M60" s="17">
        <f t="shared" si="24"/>
        <v>6114.8148148148148</v>
      </c>
      <c r="N60" s="46"/>
      <c r="O60" s="59"/>
      <c r="P60" s="67"/>
      <c r="Q60" s="67"/>
      <c r="R60" s="67"/>
      <c r="S60" s="50"/>
      <c r="T60" s="50"/>
      <c r="U60" s="52"/>
      <c r="V60" s="52"/>
      <c r="W60" s="54"/>
      <c r="X60" s="105"/>
    </row>
    <row r="61" spans="1:24" ht="12.95" customHeight="1" x14ac:dyDescent="0.25">
      <c r="A61" s="107">
        <v>11</v>
      </c>
      <c r="B61" s="75" t="s">
        <v>10</v>
      </c>
      <c r="C61" s="112" t="s">
        <v>11</v>
      </c>
      <c r="D61" s="112" t="s">
        <v>19</v>
      </c>
      <c r="E61" s="78">
        <v>1238250000</v>
      </c>
      <c r="F61" s="61">
        <f>17/200</f>
        <v>8.5000000000000006E-2</v>
      </c>
      <c r="G61" s="108">
        <f t="shared" si="0"/>
        <v>105251250.00000001</v>
      </c>
      <c r="H61" s="44">
        <f t="shared" ref="H61" si="25">G61*60%</f>
        <v>63150750.000000007</v>
      </c>
      <c r="I61" s="61">
        <v>1.75</v>
      </c>
      <c r="J61" s="114">
        <f>G61*I61</f>
        <v>184189687.50000003</v>
      </c>
      <c r="K61" s="8" t="s">
        <v>40</v>
      </c>
      <c r="L61" s="29">
        <v>19800</v>
      </c>
      <c r="M61" s="5">
        <f t="shared" ref="M61:M66" si="26">J$61/L61</f>
        <v>9302.5094696969718</v>
      </c>
      <c r="N61" s="62">
        <f>G61*5%</f>
        <v>5262562.5000000009</v>
      </c>
      <c r="O61" s="63" t="s">
        <v>20</v>
      </c>
      <c r="P61" s="64">
        <v>0.75</v>
      </c>
      <c r="Q61" s="64">
        <v>0.15</v>
      </c>
      <c r="R61" s="64">
        <v>0.75</v>
      </c>
      <c r="S61" s="41">
        <v>3</v>
      </c>
      <c r="T61" s="41">
        <v>1</v>
      </c>
      <c r="U61" s="42">
        <v>17000</v>
      </c>
      <c r="V61" s="42">
        <v>6800</v>
      </c>
      <c r="W61" s="43">
        <v>27750</v>
      </c>
      <c r="X61" s="75" t="s">
        <v>10</v>
      </c>
    </row>
    <row r="62" spans="1:24" ht="12.95" customHeight="1" x14ac:dyDescent="0.25">
      <c r="A62" s="107"/>
      <c r="B62" s="75"/>
      <c r="C62" s="112"/>
      <c r="D62" s="112"/>
      <c r="E62" s="78"/>
      <c r="F62" s="61"/>
      <c r="G62" s="108"/>
      <c r="H62" s="44"/>
      <c r="I62" s="61"/>
      <c r="J62" s="114"/>
      <c r="K62" s="8" t="s">
        <v>23</v>
      </c>
      <c r="L62" s="7">
        <v>21050</v>
      </c>
      <c r="M62" s="5">
        <f t="shared" si="26"/>
        <v>8750.1039192399057</v>
      </c>
      <c r="N62" s="62"/>
      <c r="O62" s="63"/>
      <c r="P62" s="64"/>
      <c r="Q62" s="64"/>
      <c r="R62" s="64"/>
      <c r="S62" s="41"/>
      <c r="T62" s="41"/>
      <c r="U62" s="42"/>
      <c r="V62" s="42"/>
      <c r="W62" s="43"/>
      <c r="X62" s="75"/>
    </row>
    <row r="63" spans="1:24" ht="12.95" customHeight="1" x14ac:dyDescent="0.25">
      <c r="A63" s="107"/>
      <c r="B63" s="75"/>
      <c r="C63" s="112"/>
      <c r="D63" s="112"/>
      <c r="E63" s="78"/>
      <c r="F63" s="61"/>
      <c r="G63" s="108"/>
      <c r="H63" s="44"/>
      <c r="I63" s="61"/>
      <c r="J63" s="114"/>
      <c r="K63" s="8" t="s">
        <v>44</v>
      </c>
      <c r="L63" s="7">
        <v>23400</v>
      </c>
      <c r="M63" s="5">
        <f t="shared" si="26"/>
        <v>7871.3541666666679</v>
      </c>
      <c r="N63" s="62"/>
      <c r="O63" s="63"/>
      <c r="P63" s="64"/>
      <c r="Q63" s="64"/>
      <c r="R63" s="64"/>
      <c r="S63" s="41"/>
      <c r="T63" s="41"/>
      <c r="U63" s="42"/>
      <c r="V63" s="42"/>
      <c r="W63" s="43"/>
      <c r="X63" s="75"/>
    </row>
    <row r="64" spans="1:24" ht="12.95" customHeight="1" x14ac:dyDescent="0.25">
      <c r="A64" s="107"/>
      <c r="B64" s="75"/>
      <c r="C64" s="112"/>
      <c r="D64" s="112"/>
      <c r="E64" s="78"/>
      <c r="F64" s="61"/>
      <c r="G64" s="108"/>
      <c r="H64" s="44"/>
      <c r="I64" s="61"/>
      <c r="J64" s="114"/>
      <c r="K64" s="8" t="s">
        <v>24</v>
      </c>
      <c r="L64" s="7">
        <v>26450</v>
      </c>
      <c r="M64" s="5">
        <f t="shared" si="26"/>
        <v>6963.6932892249542</v>
      </c>
      <c r="N64" s="62"/>
      <c r="O64" s="63"/>
      <c r="P64" s="64"/>
      <c r="Q64" s="64"/>
      <c r="R64" s="64"/>
      <c r="S64" s="41"/>
      <c r="T64" s="41"/>
      <c r="U64" s="42"/>
      <c r="V64" s="42"/>
      <c r="W64" s="43"/>
      <c r="X64" s="75"/>
    </row>
    <row r="65" spans="1:24" ht="12.95" customHeight="1" x14ac:dyDescent="0.25">
      <c r="A65" s="107"/>
      <c r="B65" s="75"/>
      <c r="C65" s="112"/>
      <c r="D65" s="112"/>
      <c r="E65" s="78"/>
      <c r="F65" s="61"/>
      <c r="G65" s="108"/>
      <c r="H65" s="44">
        <f>G61*10%</f>
        <v>10525125.000000002</v>
      </c>
      <c r="I65" s="61"/>
      <c r="J65" s="114"/>
      <c r="K65" s="8" t="s">
        <v>25</v>
      </c>
      <c r="L65" s="7">
        <v>33900</v>
      </c>
      <c r="M65" s="5">
        <f t="shared" si="26"/>
        <v>5433.3241150442491</v>
      </c>
      <c r="N65" s="62"/>
      <c r="O65" s="63"/>
      <c r="P65" s="64"/>
      <c r="Q65" s="64"/>
      <c r="R65" s="64"/>
      <c r="S65" s="41"/>
      <c r="T65" s="41"/>
      <c r="U65" s="42"/>
      <c r="V65" s="42"/>
      <c r="W65" s="43"/>
      <c r="X65" s="75"/>
    </row>
    <row r="66" spans="1:24" ht="12.95" customHeight="1" x14ac:dyDescent="0.25">
      <c r="A66" s="107"/>
      <c r="B66" s="75"/>
      <c r="C66" s="112"/>
      <c r="D66" s="112"/>
      <c r="E66" s="78"/>
      <c r="F66" s="61"/>
      <c r="G66" s="108"/>
      <c r="H66" s="44"/>
      <c r="I66" s="61"/>
      <c r="J66" s="114"/>
      <c r="K66" s="8" t="s">
        <v>26</v>
      </c>
      <c r="L66" s="7">
        <v>40500</v>
      </c>
      <c r="M66" s="5">
        <f t="shared" si="26"/>
        <v>4547.8935185185192</v>
      </c>
      <c r="N66" s="62"/>
      <c r="O66" s="63"/>
      <c r="P66" s="64"/>
      <c r="Q66" s="64"/>
      <c r="R66" s="64"/>
      <c r="S66" s="41"/>
      <c r="T66" s="41"/>
      <c r="U66" s="42"/>
      <c r="V66" s="42"/>
      <c r="W66" s="43"/>
      <c r="X66" s="75"/>
    </row>
    <row r="67" spans="1:24" ht="12.95" customHeight="1" x14ac:dyDescent="0.25">
      <c r="A67" s="104">
        <v>12</v>
      </c>
      <c r="B67" s="105" t="s">
        <v>11</v>
      </c>
      <c r="C67" s="113" t="s">
        <v>12</v>
      </c>
      <c r="D67" s="113" t="s">
        <v>19</v>
      </c>
      <c r="E67" s="59">
        <v>1238250000</v>
      </c>
      <c r="F67" s="57">
        <f>7/100</f>
        <v>7.0000000000000007E-2</v>
      </c>
      <c r="G67" s="106">
        <f t="shared" si="0"/>
        <v>86677500.000000015</v>
      </c>
      <c r="H67" s="45">
        <f t="shared" ref="H67" si="27">G67*60%</f>
        <v>52006500.000000007</v>
      </c>
      <c r="I67" s="57">
        <v>1.5</v>
      </c>
      <c r="J67" s="46">
        <f>G67*I67</f>
        <v>130016250.00000003</v>
      </c>
      <c r="K67" s="15" t="s">
        <v>40</v>
      </c>
      <c r="L67" s="14">
        <v>19800</v>
      </c>
      <c r="M67" s="17">
        <f t="shared" ref="M67:M72" si="28">J$67/L67</f>
        <v>6566.4772727272739</v>
      </c>
      <c r="N67" s="46">
        <f>G67*5%</f>
        <v>4333875.0000000009</v>
      </c>
      <c r="O67" s="59" t="s">
        <v>20</v>
      </c>
      <c r="P67" s="48" t="s">
        <v>32</v>
      </c>
      <c r="Q67" s="48" t="s">
        <v>32</v>
      </c>
      <c r="R67" s="48"/>
      <c r="S67" s="50">
        <v>1</v>
      </c>
      <c r="T67" s="50">
        <v>1</v>
      </c>
      <c r="U67" s="52">
        <v>17000</v>
      </c>
      <c r="V67" s="52">
        <v>5650</v>
      </c>
      <c r="W67" s="54">
        <v>21750</v>
      </c>
      <c r="X67" s="105" t="s">
        <v>11</v>
      </c>
    </row>
    <row r="68" spans="1:24" ht="12.95" customHeight="1" x14ac:dyDescent="0.25">
      <c r="A68" s="104"/>
      <c r="B68" s="105"/>
      <c r="C68" s="113"/>
      <c r="D68" s="113"/>
      <c r="E68" s="59"/>
      <c r="F68" s="57"/>
      <c r="G68" s="106"/>
      <c r="H68" s="45"/>
      <c r="I68" s="57"/>
      <c r="J68" s="46"/>
      <c r="K68" s="15" t="s">
        <v>23</v>
      </c>
      <c r="L68" s="16">
        <v>21050</v>
      </c>
      <c r="M68" s="17">
        <f t="shared" si="28"/>
        <v>6176.5439429928756</v>
      </c>
      <c r="N68" s="46"/>
      <c r="O68" s="59"/>
      <c r="P68" s="48"/>
      <c r="Q68" s="48"/>
      <c r="R68" s="48"/>
      <c r="S68" s="50"/>
      <c r="T68" s="50"/>
      <c r="U68" s="52"/>
      <c r="V68" s="52"/>
      <c r="W68" s="54"/>
      <c r="X68" s="105"/>
    </row>
    <row r="69" spans="1:24" ht="12.95" customHeight="1" x14ac:dyDescent="0.25">
      <c r="A69" s="104"/>
      <c r="B69" s="105"/>
      <c r="C69" s="113"/>
      <c r="D69" s="113"/>
      <c r="E69" s="59"/>
      <c r="F69" s="57"/>
      <c r="G69" s="106"/>
      <c r="H69" s="45"/>
      <c r="I69" s="57"/>
      <c r="J69" s="46"/>
      <c r="K69" s="15" t="s">
        <v>44</v>
      </c>
      <c r="L69" s="16">
        <v>23400</v>
      </c>
      <c r="M69" s="17">
        <f t="shared" si="28"/>
        <v>5556.2500000000009</v>
      </c>
      <c r="N69" s="46"/>
      <c r="O69" s="59"/>
      <c r="P69" s="48"/>
      <c r="Q69" s="48"/>
      <c r="R69" s="48"/>
      <c r="S69" s="50"/>
      <c r="T69" s="50"/>
      <c r="U69" s="52"/>
      <c r="V69" s="52"/>
      <c r="W69" s="54"/>
      <c r="X69" s="105"/>
    </row>
    <row r="70" spans="1:24" ht="12.95" customHeight="1" x14ac:dyDescent="0.25">
      <c r="A70" s="104"/>
      <c r="B70" s="105"/>
      <c r="C70" s="113"/>
      <c r="D70" s="113"/>
      <c r="E70" s="59"/>
      <c r="F70" s="57"/>
      <c r="G70" s="106"/>
      <c r="H70" s="45"/>
      <c r="I70" s="57"/>
      <c r="J70" s="46"/>
      <c r="K70" s="15" t="s">
        <v>24</v>
      </c>
      <c r="L70" s="16">
        <v>26450</v>
      </c>
      <c r="M70" s="17">
        <f t="shared" si="28"/>
        <v>4915.5482041587911</v>
      </c>
      <c r="N70" s="46"/>
      <c r="O70" s="59"/>
      <c r="P70" s="48"/>
      <c r="Q70" s="48"/>
      <c r="R70" s="48"/>
      <c r="S70" s="50"/>
      <c r="T70" s="50"/>
      <c r="U70" s="52"/>
      <c r="V70" s="52"/>
      <c r="W70" s="54"/>
      <c r="X70" s="105"/>
    </row>
    <row r="71" spans="1:24" ht="12.95" customHeight="1" x14ac:dyDescent="0.25">
      <c r="A71" s="104"/>
      <c r="B71" s="105"/>
      <c r="C71" s="113"/>
      <c r="D71" s="113"/>
      <c r="E71" s="59"/>
      <c r="F71" s="57"/>
      <c r="G71" s="106"/>
      <c r="H71" s="45">
        <f>G67*10%</f>
        <v>8667750.0000000019</v>
      </c>
      <c r="I71" s="57"/>
      <c r="J71" s="46"/>
      <c r="K71" s="15" t="s">
        <v>25</v>
      </c>
      <c r="L71" s="16">
        <v>33900</v>
      </c>
      <c r="M71" s="17">
        <f t="shared" si="28"/>
        <v>3835.2876106194699</v>
      </c>
      <c r="N71" s="46"/>
      <c r="O71" s="59"/>
      <c r="P71" s="48"/>
      <c r="Q71" s="48"/>
      <c r="R71" s="48"/>
      <c r="S71" s="50"/>
      <c r="T71" s="50"/>
      <c r="U71" s="52"/>
      <c r="V71" s="52"/>
      <c r="W71" s="54"/>
      <c r="X71" s="105"/>
    </row>
    <row r="72" spans="1:24" ht="12.95" customHeight="1" x14ac:dyDescent="0.25">
      <c r="A72" s="104"/>
      <c r="B72" s="105"/>
      <c r="C72" s="113"/>
      <c r="D72" s="113"/>
      <c r="E72" s="59"/>
      <c r="F72" s="57"/>
      <c r="G72" s="106"/>
      <c r="H72" s="45"/>
      <c r="I72" s="57"/>
      <c r="J72" s="46"/>
      <c r="K72" s="15" t="s">
        <v>26</v>
      </c>
      <c r="L72" s="16">
        <v>40500</v>
      </c>
      <c r="M72" s="17">
        <f t="shared" si="28"/>
        <v>3210.2777777777787</v>
      </c>
      <c r="N72" s="46"/>
      <c r="O72" s="59"/>
      <c r="P72" s="48"/>
      <c r="Q72" s="48"/>
      <c r="R72" s="48"/>
      <c r="S72" s="50"/>
      <c r="T72" s="50"/>
      <c r="U72" s="52"/>
      <c r="V72" s="52"/>
      <c r="W72" s="54"/>
      <c r="X72" s="105"/>
    </row>
    <row r="73" spans="1:24" ht="12.95" customHeight="1" x14ac:dyDescent="0.25">
      <c r="A73" s="107">
        <v>13</v>
      </c>
      <c r="B73" s="75" t="s">
        <v>12</v>
      </c>
      <c r="C73" s="112" t="s">
        <v>12</v>
      </c>
      <c r="D73" s="112" t="s">
        <v>19</v>
      </c>
      <c r="E73" s="78">
        <v>1238250000</v>
      </c>
      <c r="F73" s="61">
        <f>1/20</f>
        <v>0.05</v>
      </c>
      <c r="G73" s="108">
        <f t="shared" si="0"/>
        <v>61912500</v>
      </c>
      <c r="H73" s="44">
        <f t="shared" ref="H73" si="29">G73*60%</f>
        <v>37147500</v>
      </c>
      <c r="I73" s="61">
        <v>1.5</v>
      </c>
      <c r="J73" s="62">
        <f>G73*I73</f>
        <v>92868750</v>
      </c>
      <c r="K73" s="8" t="s">
        <v>40</v>
      </c>
      <c r="L73" s="29">
        <v>19800</v>
      </c>
      <c r="M73" s="5">
        <f t="shared" ref="M73:M78" si="30">J$73/L73</f>
        <v>4690.340909090909</v>
      </c>
      <c r="N73" s="62">
        <f>G73*5%</f>
        <v>3095625</v>
      </c>
      <c r="O73" s="63" t="s">
        <v>20</v>
      </c>
      <c r="P73" s="40" t="s">
        <v>32</v>
      </c>
      <c r="Q73" s="40" t="s">
        <v>32</v>
      </c>
      <c r="R73" s="40"/>
      <c r="S73" s="41">
        <v>1</v>
      </c>
      <c r="T73" s="41">
        <v>1</v>
      </c>
      <c r="U73" s="42">
        <v>17000</v>
      </c>
      <c r="V73" s="42">
        <v>3900</v>
      </c>
      <c r="W73" s="43">
        <v>14700</v>
      </c>
      <c r="X73" s="75" t="s">
        <v>12</v>
      </c>
    </row>
    <row r="74" spans="1:24" ht="12.95" customHeight="1" x14ac:dyDescent="0.25">
      <c r="A74" s="107"/>
      <c r="B74" s="75"/>
      <c r="C74" s="112"/>
      <c r="D74" s="112"/>
      <c r="E74" s="78"/>
      <c r="F74" s="61"/>
      <c r="G74" s="108"/>
      <c r="H74" s="44"/>
      <c r="I74" s="61"/>
      <c r="J74" s="62"/>
      <c r="K74" s="8" t="s">
        <v>23</v>
      </c>
      <c r="L74" s="7">
        <v>21050</v>
      </c>
      <c r="M74" s="5">
        <f t="shared" si="30"/>
        <v>4411.8171021377675</v>
      </c>
      <c r="N74" s="62"/>
      <c r="O74" s="63"/>
      <c r="P74" s="40"/>
      <c r="Q74" s="40"/>
      <c r="R74" s="40"/>
      <c r="S74" s="41"/>
      <c r="T74" s="41"/>
      <c r="U74" s="42"/>
      <c r="V74" s="42"/>
      <c r="W74" s="43"/>
      <c r="X74" s="75"/>
    </row>
    <row r="75" spans="1:24" ht="12.95" customHeight="1" x14ac:dyDescent="0.25">
      <c r="A75" s="107"/>
      <c r="B75" s="75"/>
      <c r="C75" s="112"/>
      <c r="D75" s="112"/>
      <c r="E75" s="78"/>
      <c r="F75" s="61"/>
      <c r="G75" s="108"/>
      <c r="H75" s="44"/>
      <c r="I75" s="61"/>
      <c r="J75" s="62"/>
      <c r="K75" s="8" t="s">
        <v>44</v>
      </c>
      <c r="L75" s="7">
        <v>23400</v>
      </c>
      <c r="M75" s="5">
        <f t="shared" si="30"/>
        <v>3968.75</v>
      </c>
      <c r="N75" s="62"/>
      <c r="O75" s="63"/>
      <c r="P75" s="40"/>
      <c r="Q75" s="40"/>
      <c r="R75" s="40"/>
      <c r="S75" s="41"/>
      <c r="T75" s="41"/>
      <c r="U75" s="42"/>
      <c r="V75" s="42"/>
      <c r="W75" s="43"/>
      <c r="X75" s="75"/>
    </row>
    <row r="76" spans="1:24" ht="12.95" customHeight="1" x14ac:dyDescent="0.25">
      <c r="A76" s="107"/>
      <c r="B76" s="75"/>
      <c r="C76" s="112"/>
      <c r="D76" s="112"/>
      <c r="E76" s="78"/>
      <c r="F76" s="61"/>
      <c r="G76" s="108"/>
      <c r="H76" s="44"/>
      <c r="I76" s="61"/>
      <c r="J76" s="62"/>
      <c r="K76" s="8" t="s">
        <v>24</v>
      </c>
      <c r="L76" s="7">
        <v>26450</v>
      </c>
      <c r="M76" s="5">
        <f t="shared" si="30"/>
        <v>3511.1058601134214</v>
      </c>
      <c r="N76" s="62"/>
      <c r="O76" s="63"/>
      <c r="P76" s="40"/>
      <c r="Q76" s="40"/>
      <c r="R76" s="40"/>
      <c r="S76" s="41"/>
      <c r="T76" s="41"/>
      <c r="U76" s="42"/>
      <c r="V76" s="42"/>
      <c r="W76" s="43"/>
      <c r="X76" s="75"/>
    </row>
    <row r="77" spans="1:24" ht="12.95" customHeight="1" x14ac:dyDescent="0.25">
      <c r="A77" s="107"/>
      <c r="B77" s="75"/>
      <c r="C77" s="112"/>
      <c r="D77" s="112"/>
      <c r="E77" s="78"/>
      <c r="F77" s="61"/>
      <c r="G77" s="108"/>
      <c r="H77" s="44">
        <f>G73*10%</f>
        <v>6191250</v>
      </c>
      <c r="I77" s="61"/>
      <c r="J77" s="62"/>
      <c r="K77" s="8" t="s">
        <v>25</v>
      </c>
      <c r="L77" s="7">
        <v>33900</v>
      </c>
      <c r="M77" s="5">
        <f t="shared" si="30"/>
        <v>2739.4911504424781</v>
      </c>
      <c r="N77" s="62"/>
      <c r="O77" s="63"/>
      <c r="P77" s="40"/>
      <c r="Q77" s="40"/>
      <c r="R77" s="40"/>
      <c r="S77" s="41"/>
      <c r="T77" s="41"/>
      <c r="U77" s="42"/>
      <c r="V77" s="42"/>
      <c r="W77" s="43"/>
      <c r="X77" s="75"/>
    </row>
    <row r="78" spans="1:24" ht="12.95" customHeight="1" x14ac:dyDescent="0.25">
      <c r="A78" s="107"/>
      <c r="B78" s="75"/>
      <c r="C78" s="112"/>
      <c r="D78" s="112"/>
      <c r="E78" s="78"/>
      <c r="F78" s="61"/>
      <c r="G78" s="108"/>
      <c r="H78" s="44"/>
      <c r="I78" s="61"/>
      <c r="J78" s="62"/>
      <c r="K78" s="8" t="s">
        <v>26</v>
      </c>
      <c r="L78" s="7">
        <v>40500</v>
      </c>
      <c r="M78" s="5">
        <f t="shared" si="30"/>
        <v>2293.0555555555557</v>
      </c>
      <c r="N78" s="62"/>
      <c r="O78" s="63"/>
      <c r="P78" s="40"/>
      <c r="Q78" s="40"/>
      <c r="R78" s="40"/>
      <c r="S78" s="41"/>
      <c r="T78" s="41"/>
      <c r="U78" s="42"/>
      <c r="V78" s="42"/>
      <c r="W78" s="43"/>
      <c r="X78" s="75"/>
    </row>
    <row r="79" spans="1:24" ht="12.95" customHeight="1" x14ac:dyDescent="0.25">
      <c r="A79" s="104">
        <v>14</v>
      </c>
      <c r="B79" s="105" t="s">
        <v>19</v>
      </c>
      <c r="C79" s="113" t="s">
        <v>19</v>
      </c>
      <c r="D79" s="113" t="s">
        <v>19</v>
      </c>
      <c r="E79" s="59" t="s">
        <v>20</v>
      </c>
      <c r="F79" s="48" t="s">
        <v>20</v>
      </c>
      <c r="G79" s="117" t="s">
        <v>20</v>
      </c>
      <c r="H79" s="45">
        <f>J79*3/5</f>
        <v>26533928.571428571</v>
      </c>
      <c r="I79" s="57">
        <f>5/7</f>
        <v>0.7142857142857143</v>
      </c>
      <c r="J79" s="46">
        <f>G73*I79</f>
        <v>44223214.285714284</v>
      </c>
      <c r="K79" s="15" t="s">
        <v>40</v>
      </c>
      <c r="L79" s="14">
        <v>19800</v>
      </c>
      <c r="M79" s="17">
        <f>J$79/L79</f>
        <v>2233.4956709956709</v>
      </c>
      <c r="N79" s="59" t="s">
        <v>20</v>
      </c>
      <c r="O79" s="59" t="s">
        <v>20</v>
      </c>
      <c r="P79" s="48" t="s">
        <v>32</v>
      </c>
      <c r="Q79" s="48" t="s">
        <v>32</v>
      </c>
      <c r="R79" s="48"/>
      <c r="S79" s="50">
        <v>1</v>
      </c>
      <c r="T79" s="50">
        <v>1</v>
      </c>
      <c r="U79" s="52">
        <v>17000</v>
      </c>
      <c r="V79" s="52">
        <v>2150</v>
      </c>
      <c r="W79" s="54">
        <v>7700</v>
      </c>
      <c r="X79" s="105" t="s">
        <v>19</v>
      </c>
    </row>
    <row r="80" spans="1:24" ht="12.95" customHeight="1" x14ac:dyDescent="0.25">
      <c r="A80" s="104"/>
      <c r="B80" s="105"/>
      <c r="C80" s="113"/>
      <c r="D80" s="113"/>
      <c r="E80" s="59"/>
      <c r="F80" s="48"/>
      <c r="G80" s="117"/>
      <c r="H80" s="45"/>
      <c r="I80" s="57"/>
      <c r="J80" s="46"/>
      <c r="K80" s="15" t="s">
        <v>23</v>
      </c>
      <c r="L80" s="16">
        <v>21050</v>
      </c>
      <c r="M80" s="17">
        <f t="shared" ref="M80:M84" si="31">J$79/L80</f>
        <v>2100.8652867322699</v>
      </c>
      <c r="N80" s="59"/>
      <c r="O80" s="59"/>
      <c r="P80" s="48"/>
      <c r="Q80" s="48"/>
      <c r="R80" s="48"/>
      <c r="S80" s="50"/>
      <c r="T80" s="50"/>
      <c r="U80" s="52"/>
      <c r="V80" s="52"/>
      <c r="W80" s="54"/>
      <c r="X80" s="105"/>
    </row>
    <row r="81" spans="1:24" ht="12.95" customHeight="1" x14ac:dyDescent="0.25">
      <c r="A81" s="104"/>
      <c r="B81" s="105"/>
      <c r="C81" s="113"/>
      <c r="D81" s="113"/>
      <c r="E81" s="59"/>
      <c r="F81" s="48"/>
      <c r="G81" s="117"/>
      <c r="H81" s="45"/>
      <c r="I81" s="57"/>
      <c r="J81" s="46"/>
      <c r="K81" s="15" t="s">
        <v>44</v>
      </c>
      <c r="L81" s="16">
        <v>23400</v>
      </c>
      <c r="M81" s="17">
        <f t="shared" si="31"/>
        <v>1889.8809523809523</v>
      </c>
      <c r="N81" s="59"/>
      <c r="O81" s="59"/>
      <c r="P81" s="48"/>
      <c r="Q81" s="48"/>
      <c r="R81" s="48"/>
      <c r="S81" s="50"/>
      <c r="T81" s="50"/>
      <c r="U81" s="52"/>
      <c r="V81" s="52"/>
      <c r="W81" s="54"/>
      <c r="X81" s="105"/>
    </row>
    <row r="82" spans="1:24" ht="12.95" customHeight="1" x14ac:dyDescent="0.25">
      <c r="A82" s="104"/>
      <c r="B82" s="105"/>
      <c r="C82" s="113"/>
      <c r="D82" s="113"/>
      <c r="E82" s="59"/>
      <c r="F82" s="48"/>
      <c r="G82" s="117"/>
      <c r="H82" s="45"/>
      <c r="I82" s="57"/>
      <c r="J82" s="46"/>
      <c r="K82" s="15" t="s">
        <v>24</v>
      </c>
      <c r="L82" s="16">
        <v>26450</v>
      </c>
      <c r="M82" s="17">
        <f t="shared" si="31"/>
        <v>1671.9551714825816</v>
      </c>
      <c r="N82" s="59"/>
      <c r="O82" s="59"/>
      <c r="P82" s="48"/>
      <c r="Q82" s="48"/>
      <c r="R82" s="48"/>
      <c r="S82" s="50"/>
      <c r="T82" s="50"/>
      <c r="U82" s="52"/>
      <c r="V82" s="52"/>
      <c r="W82" s="54"/>
      <c r="X82" s="105"/>
    </row>
    <row r="83" spans="1:24" ht="12.95" customHeight="1" x14ac:dyDescent="0.25">
      <c r="A83" s="104"/>
      <c r="B83" s="105"/>
      <c r="C83" s="113"/>
      <c r="D83" s="113"/>
      <c r="E83" s="59"/>
      <c r="F83" s="48"/>
      <c r="G83" s="117"/>
      <c r="H83" s="45">
        <f>J79*3/5</f>
        <v>26533928.571428571</v>
      </c>
      <c r="I83" s="57"/>
      <c r="J83" s="46"/>
      <c r="K83" s="15" t="s">
        <v>25</v>
      </c>
      <c r="L83" s="16">
        <v>33900</v>
      </c>
      <c r="M83" s="17">
        <f t="shared" si="31"/>
        <v>1304.519595448799</v>
      </c>
      <c r="N83" s="59"/>
      <c r="O83" s="59"/>
      <c r="P83" s="48"/>
      <c r="Q83" s="48"/>
      <c r="R83" s="48"/>
      <c r="S83" s="50"/>
      <c r="T83" s="50"/>
      <c r="U83" s="52"/>
      <c r="V83" s="52"/>
      <c r="W83" s="54"/>
      <c r="X83" s="105"/>
    </row>
    <row r="84" spans="1:24" ht="12.95" customHeight="1" thickBot="1" x14ac:dyDescent="0.3">
      <c r="A84" s="115"/>
      <c r="B84" s="116"/>
      <c r="C84" s="119"/>
      <c r="D84" s="119"/>
      <c r="E84" s="60"/>
      <c r="F84" s="49"/>
      <c r="G84" s="118"/>
      <c r="H84" s="56"/>
      <c r="I84" s="58"/>
      <c r="J84" s="47"/>
      <c r="K84" s="19" t="s">
        <v>26</v>
      </c>
      <c r="L84" s="20">
        <v>40500</v>
      </c>
      <c r="M84" s="18">
        <f t="shared" si="31"/>
        <v>1091.9312169312168</v>
      </c>
      <c r="N84" s="60"/>
      <c r="O84" s="60"/>
      <c r="P84" s="49"/>
      <c r="Q84" s="49"/>
      <c r="R84" s="49"/>
      <c r="S84" s="51"/>
      <c r="T84" s="51"/>
      <c r="U84" s="53"/>
      <c r="V84" s="53"/>
      <c r="W84" s="55"/>
      <c r="X84" s="116"/>
    </row>
    <row r="85" spans="1:24" ht="19.5" customHeight="1" thickBot="1" x14ac:dyDescent="0.3">
      <c r="A85" s="30" t="s">
        <v>46</v>
      </c>
      <c r="B85" s="31"/>
      <c r="C85" s="31"/>
      <c r="D85" s="31"/>
      <c r="E85" s="9"/>
      <c r="F85" s="10"/>
      <c r="G85" s="130">
        <v>6879166.6699999999</v>
      </c>
      <c r="H85" s="1"/>
      <c r="I85" s="1"/>
      <c r="J85" s="1"/>
      <c r="N85" s="1"/>
      <c r="O85" s="1"/>
      <c r="P85" s="1"/>
      <c r="Q85" s="34" t="s">
        <v>36</v>
      </c>
      <c r="R85" s="35"/>
      <c r="S85" s="35"/>
      <c r="T85" s="36"/>
      <c r="U85" s="122">
        <v>6100</v>
      </c>
      <c r="V85" s="123"/>
      <c r="W85" s="1"/>
    </row>
    <row r="86" spans="1:24" ht="19.5" thickBot="1" x14ac:dyDescent="0.3">
      <c r="A86" s="32"/>
      <c r="B86" s="33"/>
      <c r="C86" s="33"/>
      <c r="D86" s="33"/>
      <c r="E86" s="11"/>
      <c r="F86" s="12"/>
      <c r="G86" s="131"/>
      <c r="Q86" s="37" t="s">
        <v>37</v>
      </c>
      <c r="R86" s="38"/>
      <c r="S86" s="38"/>
      <c r="T86" s="39"/>
      <c r="U86" s="120">
        <v>13500</v>
      </c>
      <c r="V86" s="121"/>
    </row>
    <row r="87" spans="1:24" x14ac:dyDescent="0.25">
      <c r="F87" s="6"/>
    </row>
  </sheetData>
  <mergeCells count="318">
    <mergeCell ref="G85:G86"/>
    <mergeCell ref="U86:V86"/>
    <mergeCell ref="U85:V85"/>
    <mergeCell ref="T2:T6"/>
    <mergeCell ref="U2:U6"/>
    <mergeCell ref="V2:V6"/>
    <mergeCell ref="W2:W6"/>
    <mergeCell ref="T13:T18"/>
    <mergeCell ref="X55:X60"/>
    <mergeCell ref="X61:X66"/>
    <mergeCell ref="X67:X72"/>
    <mergeCell ref="X73:X78"/>
    <mergeCell ref="X79:X84"/>
    <mergeCell ref="X2:X6"/>
    <mergeCell ref="X7:X12"/>
    <mergeCell ref="X13:X18"/>
    <mergeCell ref="X19:X24"/>
    <mergeCell ref="X25:X30"/>
    <mergeCell ref="X31:X36"/>
    <mergeCell ref="X37:X42"/>
    <mergeCell ref="X43:X48"/>
    <mergeCell ref="X49:X54"/>
    <mergeCell ref="N2:N6"/>
    <mergeCell ref="O2:O6"/>
    <mergeCell ref="A79:A84"/>
    <mergeCell ref="B79:B84"/>
    <mergeCell ref="E79:E84"/>
    <mergeCell ref="F79:F84"/>
    <mergeCell ref="G79:G84"/>
    <mergeCell ref="A67:A72"/>
    <mergeCell ref="B67:B72"/>
    <mergeCell ref="E67:E72"/>
    <mergeCell ref="F67:F72"/>
    <mergeCell ref="G67:G72"/>
    <mergeCell ref="D67:D72"/>
    <mergeCell ref="D79:D84"/>
    <mergeCell ref="C67:C72"/>
    <mergeCell ref="C79:C84"/>
    <mergeCell ref="C73:C78"/>
    <mergeCell ref="A73:A78"/>
    <mergeCell ref="B73:B78"/>
    <mergeCell ref="E73:E78"/>
    <mergeCell ref="F73:F78"/>
    <mergeCell ref="G73:G78"/>
    <mergeCell ref="D73:D78"/>
    <mergeCell ref="A55:A60"/>
    <mergeCell ref="B55:B60"/>
    <mergeCell ref="E55:E60"/>
    <mergeCell ref="F55:F60"/>
    <mergeCell ref="G55:G60"/>
    <mergeCell ref="I61:I66"/>
    <mergeCell ref="N61:N66"/>
    <mergeCell ref="O61:O66"/>
    <mergeCell ref="P61:P66"/>
    <mergeCell ref="A61:A66"/>
    <mergeCell ref="B61:B66"/>
    <mergeCell ref="E61:E66"/>
    <mergeCell ref="F61:F66"/>
    <mergeCell ref="G61:G66"/>
    <mergeCell ref="H61:H64"/>
    <mergeCell ref="J61:J66"/>
    <mergeCell ref="D55:D60"/>
    <mergeCell ref="D61:D66"/>
    <mergeCell ref="C55:C60"/>
    <mergeCell ref="C61:C66"/>
    <mergeCell ref="A43:A48"/>
    <mergeCell ref="B43:B48"/>
    <mergeCell ref="E43:E48"/>
    <mergeCell ref="F43:F48"/>
    <mergeCell ref="G43:G48"/>
    <mergeCell ref="I49:I54"/>
    <mergeCell ref="N49:N54"/>
    <mergeCell ref="O49:O54"/>
    <mergeCell ref="P49:P54"/>
    <mergeCell ref="A49:A54"/>
    <mergeCell ref="B49:B54"/>
    <mergeCell ref="E49:E54"/>
    <mergeCell ref="F49:F54"/>
    <mergeCell ref="G49:G54"/>
    <mergeCell ref="H49:H52"/>
    <mergeCell ref="J49:J54"/>
    <mergeCell ref="D43:D48"/>
    <mergeCell ref="D49:D54"/>
    <mergeCell ref="C43:C48"/>
    <mergeCell ref="C49:C54"/>
    <mergeCell ref="A31:A36"/>
    <mergeCell ref="B31:B36"/>
    <mergeCell ref="E31:E36"/>
    <mergeCell ref="F31:F36"/>
    <mergeCell ref="G31:G36"/>
    <mergeCell ref="I37:I42"/>
    <mergeCell ref="N37:N42"/>
    <mergeCell ref="O37:O42"/>
    <mergeCell ref="P37:P42"/>
    <mergeCell ref="A37:A42"/>
    <mergeCell ref="B37:B42"/>
    <mergeCell ref="E37:E42"/>
    <mergeCell ref="F37:F42"/>
    <mergeCell ref="G37:G42"/>
    <mergeCell ref="H37:H40"/>
    <mergeCell ref="J37:J42"/>
    <mergeCell ref="D31:D36"/>
    <mergeCell ref="D37:D42"/>
    <mergeCell ref="C31:C36"/>
    <mergeCell ref="C37:C42"/>
    <mergeCell ref="A19:A24"/>
    <mergeCell ref="B19:B24"/>
    <mergeCell ref="E19:E24"/>
    <mergeCell ref="F19:F24"/>
    <mergeCell ref="G19:G24"/>
    <mergeCell ref="I25:I30"/>
    <mergeCell ref="N25:N30"/>
    <mergeCell ref="O25:O30"/>
    <mergeCell ref="P25:P30"/>
    <mergeCell ref="A25:A30"/>
    <mergeCell ref="B25:B30"/>
    <mergeCell ref="E25:E30"/>
    <mergeCell ref="F25:F30"/>
    <mergeCell ref="G25:G30"/>
    <mergeCell ref="H25:H28"/>
    <mergeCell ref="J25:J30"/>
    <mergeCell ref="D19:D24"/>
    <mergeCell ref="D25:D30"/>
    <mergeCell ref="C19:C24"/>
    <mergeCell ref="C25:C30"/>
    <mergeCell ref="H19:H22"/>
    <mergeCell ref="J19:J24"/>
    <mergeCell ref="A7:A12"/>
    <mergeCell ref="B7:B12"/>
    <mergeCell ref="E7:E12"/>
    <mergeCell ref="F7:F12"/>
    <mergeCell ref="G7:G12"/>
    <mergeCell ref="A13:A18"/>
    <mergeCell ref="B13:B18"/>
    <mergeCell ref="E13:E18"/>
    <mergeCell ref="F13:F18"/>
    <mergeCell ref="G13:G18"/>
    <mergeCell ref="D7:D12"/>
    <mergeCell ref="D13:D18"/>
    <mergeCell ref="C7:C12"/>
    <mergeCell ref="C13:C18"/>
    <mergeCell ref="P2:P6"/>
    <mergeCell ref="Q2:Q6"/>
    <mergeCell ref="I7:I12"/>
    <mergeCell ref="N7:N12"/>
    <mergeCell ref="R7:R12"/>
    <mergeCell ref="S7:S12"/>
    <mergeCell ref="K1:L1"/>
    <mergeCell ref="L2:L6"/>
    <mergeCell ref="J7:J12"/>
    <mergeCell ref="R2:R6"/>
    <mergeCell ref="S2:S6"/>
    <mergeCell ref="A2:A6"/>
    <mergeCell ref="B2:B6"/>
    <mergeCell ref="E2:E6"/>
    <mergeCell ref="F2:F6"/>
    <mergeCell ref="G2:G6"/>
    <mergeCell ref="I2:I6"/>
    <mergeCell ref="J2:J6"/>
    <mergeCell ref="K2:K6"/>
    <mergeCell ref="M2:M6"/>
    <mergeCell ref="H2:H4"/>
    <mergeCell ref="D2:D6"/>
    <mergeCell ref="C2:C6"/>
    <mergeCell ref="H5:H6"/>
    <mergeCell ref="N13:N18"/>
    <mergeCell ref="O13:O18"/>
    <mergeCell ref="P13:P18"/>
    <mergeCell ref="T7:T12"/>
    <mergeCell ref="U7:U12"/>
    <mergeCell ref="V7:V12"/>
    <mergeCell ref="V13:V18"/>
    <mergeCell ref="W13:W18"/>
    <mergeCell ref="H17:H18"/>
    <mergeCell ref="R13:R18"/>
    <mergeCell ref="S13:S18"/>
    <mergeCell ref="Q13:Q18"/>
    <mergeCell ref="W7:W12"/>
    <mergeCell ref="H11:H12"/>
    <mergeCell ref="O7:O12"/>
    <mergeCell ref="P7:P12"/>
    <mergeCell ref="Q7:Q12"/>
    <mergeCell ref="H13:H16"/>
    <mergeCell ref="J13:J18"/>
    <mergeCell ref="H7:H10"/>
    <mergeCell ref="I13:I18"/>
    <mergeCell ref="U13:U18"/>
    <mergeCell ref="R19:R24"/>
    <mergeCell ref="S19:S24"/>
    <mergeCell ref="T19:T24"/>
    <mergeCell ref="U19:U24"/>
    <mergeCell ref="V19:V24"/>
    <mergeCell ref="W19:W24"/>
    <mergeCell ref="H23:H24"/>
    <mergeCell ref="I19:I24"/>
    <mergeCell ref="N19:N24"/>
    <mergeCell ref="O19:O24"/>
    <mergeCell ref="P19:P24"/>
    <mergeCell ref="Q19:Q24"/>
    <mergeCell ref="R25:R30"/>
    <mergeCell ref="S25:S30"/>
    <mergeCell ref="T25:T30"/>
    <mergeCell ref="U25:U30"/>
    <mergeCell ref="V25:V30"/>
    <mergeCell ref="W25:W30"/>
    <mergeCell ref="H29:H30"/>
    <mergeCell ref="H31:H34"/>
    <mergeCell ref="J31:J36"/>
    <mergeCell ref="R31:R36"/>
    <mergeCell ref="S31:S36"/>
    <mergeCell ref="T31:T36"/>
    <mergeCell ref="U31:U36"/>
    <mergeCell ref="V31:V36"/>
    <mergeCell ref="W31:W36"/>
    <mergeCell ref="H35:H36"/>
    <mergeCell ref="Q25:Q30"/>
    <mergeCell ref="I31:I36"/>
    <mergeCell ref="N31:N36"/>
    <mergeCell ref="O31:O36"/>
    <mergeCell ref="P31:P36"/>
    <mergeCell ref="Q31:Q36"/>
    <mergeCell ref="R37:R42"/>
    <mergeCell ref="S37:S42"/>
    <mergeCell ref="T37:T42"/>
    <mergeCell ref="U37:U42"/>
    <mergeCell ref="V37:V42"/>
    <mergeCell ref="W37:W42"/>
    <mergeCell ref="H41:H42"/>
    <mergeCell ref="H43:H46"/>
    <mergeCell ref="J43:J48"/>
    <mergeCell ref="R43:R48"/>
    <mergeCell ref="S43:S48"/>
    <mergeCell ref="T43:T48"/>
    <mergeCell ref="U43:U48"/>
    <mergeCell ref="V43:V48"/>
    <mergeCell ref="W43:W48"/>
    <mergeCell ref="H47:H48"/>
    <mergeCell ref="Q37:Q42"/>
    <mergeCell ref="I43:I48"/>
    <mergeCell ref="N43:N48"/>
    <mergeCell ref="O43:O48"/>
    <mergeCell ref="P43:P48"/>
    <mergeCell ref="Q43:Q48"/>
    <mergeCell ref="R49:R54"/>
    <mergeCell ref="S49:S54"/>
    <mergeCell ref="T49:T54"/>
    <mergeCell ref="U49:U54"/>
    <mergeCell ref="V49:V54"/>
    <mergeCell ref="W49:W54"/>
    <mergeCell ref="H53:H54"/>
    <mergeCell ref="H55:H58"/>
    <mergeCell ref="J55:J60"/>
    <mergeCell ref="R55:R60"/>
    <mergeCell ref="S55:S60"/>
    <mergeCell ref="T55:T60"/>
    <mergeCell ref="U55:U60"/>
    <mergeCell ref="V55:V60"/>
    <mergeCell ref="W55:W60"/>
    <mergeCell ref="H59:H60"/>
    <mergeCell ref="Q49:Q54"/>
    <mergeCell ref="I55:I60"/>
    <mergeCell ref="N55:N60"/>
    <mergeCell ref="O55:O60"/>
    <mergeCell ref="P55:P60"/>
    <mergeCell ref="Q55:Q60"/>
    <mergeCell ref="T61:T66"/>
    <mergeCell ref="U61:U66"/>
    <mergeCell ref="V61:V66"/>
    <mergeCell ref="W61:W66"/>
    <mergeCell ref="H65:H66"/>
    <mergeCell ref="H67:H70"/>
    <mergeCell ref="J67:J72"/>
    <mergeCell ref="R67:R72"/>
    <mergeCell ref="S67:S72"/>
    <mergeCell ref="T67:T72"/>
    <mergeCell ref="U67:U72"/>
    <mergeCell ref="V67:V72"/>
    <mergeCell ref="W67:W72"/>
    <mergeCell ref="H71:H72"/>
    <mergeCell ref="Q61:Q66"/>
    <mergeCell ref="I67:I72"/>
    <mergeCell ref="N67:N72"/>
    <mergeCell ref="O67:O72"/>
    <mergeCell ref="P67:P72"/>
    <mergeCell ref="Q67:Q72"/>
    <mergeCell ref="Q79:Q84"/>
    <mergeCell ref="I73:I78"/>
    <mergeCell ref="P73:P78"/>
    <mergeCell ref="H73:H76"/>
    <mergeCell ref="J73:J78"/>
    <mergeCell ref="N73:N78"/>
    <mergeCell ref="O73:O78"/>
    <mergeCell ref="R61:R66"/>
    <mergeCell ref="S61:S66"/>
    <mergeCell ref="A85:D86"/>
    <mergeCell ref="Q85:T85"/>
    <mergeCell ref="Q86:T86"/>
    <mergeCell ref="R73:R78"/>
    <mergeCell ref="S73:S78"/>
    <mergeCell ref="T73:T78"/>
    <mergeCell ref="U73:U78"/>
    <mergeCell ref="V73:V78"/>
    <mergeCell ref="W73:W78"/>
    <mergeCell ref="H77:H78"/>
    <mergeCell ref="H79:H82"/>
    <mergeCell ref="J79:J84"/>
    <mergeCell ref="R79:R84"/>
    <mergeCell ref="S79:S84"/>
    <mergeCell ref="T79:T84"/>
    <mergeCell ref="U79:U84"/>
    <mergeCell ref="V79:V84"/>
    <mergeCell ref="W79:W84"/>
    <mergeCell ref="H83:H84"/>
    <mergeCell ref="Q73:Q78"/>
    <mergeCell ref="I79:I84"/>
    <mergeCell ref="N79:N84"/>
    <mergeCell ref="O79:O84"/>
    <mergeCell ref="P79:P84"/>
  </mergeCells>
  <pageMargins left="0.27559055118110237" right="0.15748031496062992" top="0.39370078740157483" bottom="0.27559055118110237" header="0.31496062992125984" footer="0.23622047244094491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Yambis</vt:lpstr>
      <vt:lpstr>Yambis!Yazdırma_Alanı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Ömer PENBEGÜL</dc:creator>
  <cp:lastModifiedBy>Yasin Bulun</cp:lastModifiedBy>
  <cp:lastPrinted>2026-02-03T08:44:30Z</cp:lastPrinted>
  <dcterms:created xsi:type="dcterms:W3CDTF">2020-10-03T06:22:01Z</dcterms:created>
  <dcterms:modified xsi:type="dcterms:W3CDTF">2026-02-03T08:51:02Z</dcterms:modified>
</cp:coreProperties>
</file>