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ilmaz.sadik\Desktop\Müteahhitlik İşlemleri-csb\"/>
    </mc:Choice>
  </mc:AlternateContent>
  <bookViews>
    <workbookView xWindow="0" yWindow="0" windowWidth="28800" windowHeight="12315"/>
  </bookViews>
  <sheets>
    <sheet name="2022-3" sheetId="4" r:id="rId1"/>
  </sheets>
  <definedNames>
    <definedName name="_xlnm.Print_Area" localSheetId="0">'2022-3'!$A$1:$L$20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D19" i="4" l="1"/>
  <c r="D15" i="4" l="1"/>
  <c r="K15" i="4" s="1"/>
  <c r="D14" i="4"/>
  <c r="K14" i="4" s="1"/>
  <c r="D13" i="4"/>
  <c r="D12" i="4"/>
  <c r="D11" i="4"/>
  <c r="D10" i="4"/>
  <c r="D9" i="4"/>
  <c r="D8" i="4"/>
  <c r="D7" i="4"/>
  <c r="D6" i="4"/>
  <c r="D5" i="4"/>
  <c r="D4" i="4"/>
  <c r="D3" i="4"/>
  <c r="F6" i="4" l="1"/>
  <c r="E6" i="4" l="1"/>
  <c r="G6" i="4"/>
  <c r="J6" i="4"/>
  <c r="F10" i="4" l="1"/>
  <c r="G10" i="4" s="1"/>
  <c r="J11" i="4"/>
  <c r="F11" i="4"/>
  <c r="G11" i="4" s="1"/>
  <c r="F8" i="4"/>
  <c r="G8" i="4" s="1"/>
  <c r="E4" i="4"/>
  <c r="F4" i="4"/>
  <c r="G4" i="4" s="1"/>
  <c r="J9" i="4"/>
  <c r="F9" i="4"/>
  <c r="G9" i="4" s="1"/>
  <c r="E7" i="4"/>
  <c r="F7" i="4"/>
  <c r="G7" i="4" s="1"/>
  <c r="E5" i="4"/>
  <c r="F5" i="4"/>
  <c r="G5" i="4" s="1"/>
  <c r="E3" i="4"/>
  <c r="F3" i="4"/>
  <c r="G3" i="4" s="1"/>
  <c r="E10" i="4"/>
  <c r="E9" i="4"/>
  <c r="J4" i="4"/>
  <c r="E8" i="4"/>
  <c r="J5" i="4"/>
  <c r="E11" i="4"/>
  <c r="J7" i="4"/>
  <c r="J8" i="4"/>
  <c r="J12" i="4" l="1"/>
  <c r="J14" i="4"/>
  <c r="J15" i="4"/>
  <c r="E14" i="4"/>
  <c r="E15" i="4"/>
  <c r="J13" i="4"/>
  <c r="E12" i="4"/>
  <c r="J16" i="4"/>
  <c r="E13" i="4"/>
</calcChain>
</file>

<file path=xl/sharedStrings.xml><?xml version="1.0" encoding="utf-8"?>
<sst xmlns="http://schemas.openxmlformats.org/spreadsheetml/2006/main" count="105" uniqueCount="52">
  <si>
    <t>BELGE GRUBUNUN YÜKLENEBİLECEĞİ İŞ</t>
  </si>
  <si>
    <t>BELGE GRUBU</t>
  </si>
  <si>
    <t>A</t>
  </si>
  <si>
    <t>B</t>
  </si>
  <si>
    <t>C</t>
  </si>
  <si>
    <t>D</t>
  </si>
  <si>
    <t>E</t>
  </si>
  <si>
    <t>F</t>
  </si>
  <si>
    <t>G</t>
  </si>
  <si>
    <t>H</t>
  </si>
  <si>
    <t>SINIRSIZ</t>
  </si>
  <si>
    <t>B1</t>
  </si>
  <si>
    <t>C1</t>
  </si>
  <si>
    <t>D1</t>
  </si>
  <si>
    <t>E1</t>
  </si>
  <si>
    <t>F1</t>
  </si>
  <si>
    <t>G1</t>
  </si>
  <si>
    <t>İŞ DENEYİM TUTARI</t>
  </si>
  <si>
    <t>YAPI YAKLAŞIK MALİYETİ  &lt; ..</t>
  </si>
  <si>
    <t>Diploma
 yılı</t>
  </si>
  <si>
    <t>ORTAKLIK
KONSORSİYUM</t>
  </si>
  <si>
    <t>ARANMAZ</t>
  </si>
  <si>
    <t>Başvurunun yapıldığı yıldan önceki yıla ait bilançoya göre;</t>
  </si>
  <si>
    <t>BORÇ ORANI  &lt;0,75 (Kısa vadeli banka borçları/Öz kaynaklar)</t>
  </si>
  <si>
    <t>İŞ HACMİ
(CİRO) &gt;…</t>
  </si>
  <si>
    <r>
      <t xml:space="preserve">BANKA REFERANS MEKTUBU  </t>
    </r>
    <r>
      <rPr>
        <b/>
        <sz val="11"/>
        <color theme="1"/>
        <rFont val="Arial Tur"/>
        <charset val="162"/>
      </rPr>
      <t>&gt;…</t>
    </r>
  </si>
  <si>
    <t>YAPIM İŞİ CİRO
 (CİRO) &gt;…</t>
  </si>
  <si>
    <t>mimarlık ve mühendislik hizmet bedellerinin hesabına esas yapı
sınıflarından III. ve IV. sınıf yapı gruplarının yaklaşık birim maliyetlerinin ortalamasının 45.000 katı</t>
  </si>
  <si>
    <t>mimarlık ve mühendislik hizmet bedellerinin hesabına esas yapı
sınıflarından III. ve IV. sınıf yapı gruplarının yaklaşık birim maliyetlerinin ortalamasının 250 katı</t>
  </si>
  <si>
    <t>RASYO DEĞERLERİNE BAKILIR</t>
  </si>
  <si>
    <t>RASYO DEĞERLERİ</t>
  </si>
  <si>
    <t>-</t>
  </si>
  <si>
    <t>TEKNİK İŞ GÜCÜ              (01.01.2024)</t>
  </si>
  <si>
    <t>MYK İŞ GÜCÜ                     (01.01.2024)</t>
  </si>
  <si>
    <t>Diploma yapı sınır bedeli:</t>
  </si>
  <si>
    <t>CARİ ORAN ≥ 0,50 (Dönen varlıklar/Kısa vadeli borçlar)</t>
  </si>
  <si>
    <t>ÖZ KAYNAK ORANI  ≥0,10 (Öz kaynaklar/Toplam aktif)</t>
  </si>
  <si>
    <t>pilot ortak</t>
  </si>
  <si>
    <t>diğer ortak</t>
  </si>
  <si>
    <t>Yapı sınır bedeli:</t>
  </si>
  <si>
    <t xml:space="preserve"> (2023/2)
YETKİ BELGESİ GRUBU BELİRLEME KRİTERLERİ</t>
  </si>
  <si>
    <t>360+İD</t>
  </si>
  <si>
    <t>252+İD</t>
  </si>
  <si>
    <t>216+İD</t>
  </si>
  <si>
    <t>180+İD</t>
  </si>
  <si>
    <t>150+İD</t>
  </si>
  <si>
    <t>120+İD</t>
  </si>
  <si>
    <t>90+İD</t>
  </si>
  <si>
    <t>60+İD</t>
  </si>
  <si>
    <t>36+İD</t>
  </si>
  <si>
    <t>18+İD</t>
  </si>
  <si>
    <t>15,3+İD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</si>
</sst>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₺&quot;"/>
    <numFmt numFmtId="165" formatCode="0.0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Arial Tur"/>
      <charset val="162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164" fontId="0" fillId="0" borderId="0" xfId="0" applyNumberFormat="1"/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/>
    </xf>
    <xf numFmtId="164" fontId="11" fillId="8" borderId="6" xfId="0" applyNumberFormat="1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164" fontId="8" fillId="2" borderId="14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vertical="center"/>
    </xf>
    <xf numFmtId="0" fontId="1" fillId="6" borderId="18" xfId="0" applyFont="1" applyFill="1" applyBorder="1" applyAlignment="1">
      <alignment vertical="center"/>
    </xf>
    <xf numFmtId="0" fontId="1" fillId="6" borderId="19" xfId="0" applyFont="1" applyFill="1" applyBorder="1" applyAlignment="1">
      <alignment vertical="center"/>
    </xf>
    <xf numFmtId="0" fontId="5" fillId="0" borderId="0" xfId="0" applyFont="1" applyBorder="1" applyAlignment="1">
      <alignment wrapText="1"/>
    </xf>
    <xf numFmtId="0" fontId="8" fillId="7" borderId="1" xfId="0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D5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Normal="100" workbookViewId="0">
      <selection activeCell="J11" sqref="J11"/>
    </sheetView>
  </sheetViews>
  <sheetFormatPr defaultRowHeight="15" x14ac:dyDescent="0.25"/>
  <cols>
    <col min="1" max="1" width="10.85546875" customWidth="1"/>
    <col min="2" max="3" width="6.7109375" customWidth="1"/>
    <col min="4" max="4" width="32.42578125" customWidth="1"/>
    <col min="5" max="7" width="24" customWidth="1"/>
    <col min="8" max="9" width="14.140625" customWidth="1"/>
    <col min="10" max="10" width="31.7109375" customWidth="1"/>
    <col min="11" max="11" width="9.5703125" customWidth="1"/>
    <col min="12" max="12" width="12" customWidth="1"/>
    <col min="13" max="13" width="10.7109375" bestFit="1" customWidth="1"/>
  </cols>
  <sheetData>
    <row r="1" spans="1:13" ht="67.5" customHeight="1" x14ac:dyDescent="0.25">
      <c r="A1" s="37" t="s">
        <v>1</v>
      </c>
      <c r="B1" s="39" t="s">
        <v>20</v>
      </c>
      <c r="C1" s="40"/>
      <c r="D1" s="32" t="s">
        <v>40</v>
      </c>
      <c r="E1" s="32"/>
      <c r="F1" s="32"/>
      <c r="G1" s="32"/>
      <c r="H1" s="32"/>
      <c r="I1" s="32"/>
      <c r="J1" s="2" t="s">
        <v>0</v>
      </c>
      <c r="K1" s="33" t="s">
        <v>19</v>
      </c>
      <c r="L1" s="35" t="s">
        <v>1</v>
      </c>
    </row>
    <row r="2" spans="1:13" ht="51.75" customHeight="1" x14ac:dyDescent="0.25">
      <c r="A2" s="38"/>
      <c r="B2" s="3" t="s">
        <v>37</v>
      </c>
      <c r="C2" s="3" t="s">
        <v>38</v>
      </c>
      <c r="D2" s="4" t="s">
        <v>17</v>
      </c>
      <c r="E2" s="4" t="s">
        <v>25</v>
      </c>
      <c r="F2" s="4" t="s">
        <v>24</v>
      </c>
      <c r="G2" s="4" t="s">
        <v>26</v>
      </c>
      <c r="H2" s="4" t="s">
        <v>32</v>
      </c>
      <c r="I2" s="4" t="s">
        <v>33</v>
      </c>
      <c r="J2" s="4" t="s">
        <v>18</v>
      </c>
      <c r="K2" s="34"/>
      <c r="L2" s="36"/>
    </row>
    <row r="3" spans="1:13" ht="33" customHeight="1" x14ac:dyDescent="0.25">
      <c r="A3" s="11" t="s">
        <v>2</v>
      </c>
      <c r="B3" s="8" t="s">
        <v>11</v>
      </c>
      <c r="C3" s="8" t="s">
        <v>14</v>
      </c>
      <c r="D3" s="18">
        <f>D17*2</f>
        <v>921600000</v>
      </c>
      <c r="E3" s="18">
        <f t="shared" ref="E3:E15" si="0">D3*5/100</f>
        <v>46080000</v>
      </c>
      <c r="F3" s="18">
        <f>D3*15/100</f>
        <v>138240000</v>
      </c>
      <c r="G3" s="18">
        <f>F3*0.8</f>
        <v>110592000</v>
      </c>
      <c r="H3" s="5">
        <v>8</v>
      </c>
      <c r="I3" s="5">
        <v>50</v>
      </c>
      <c r="J3" s="17" t="s">
        <v>10</v>
      </c>
      <c r="K3" s="5" t="s">
        <v>41</v>
      </c>
      <c r="L3" s="14" t="s">
        <v>2</v>
      </c>
    </row>
    <row r="4" spans="1:13" ht="33" customHeight="1" x14ac:dyDescent="0.25">
      <c r="A4" s="11" t="s">
        <v>3</v>
      </c>
      <c r="B4" s="8" t="s">
        <v>4</v>
      </c>
      <c r="C4" s="8" t="s">
        <v>14</v>
      </c>
      <c r="D4" s="18">
        <f>D17*7/5</f>
        <v>645120000</v>
      </c>
      <c r="E4" s="18">
        <f t="shared" si="0"/>
        <v>32256000</v>
      </c>
      <c r="F4" s="18">
        <f t="shared" ref="F4:F9" si="1">D4*15/100</f>
        <v>96768000</v>
      </c>
      <c r="G4" s="18">
        <f t="shared" ref="G4:G11" si="2">F4*0.8</f>
        <v>77414400</v>
      </c>
      <c r="H4" s="5">
        <v>6</v>
      </c>
      <c r="I4" s="5">
        <v>24</v>
      </c>
      <c r="J4" s="18">
        <f t="shared" ref="J4:J10" si="3">D4</f>
        <v>645120000</v>
      </c>
      <c r="K4" s="5" t="s">
        <v>42</v>
      </c>
      <c r="L4" s="14" t="s">
        <v>3</v>
      </c>
    </row>
    <row r="5" spans="1:13" ht="33" customHeight="1" x14ac:dyDescent="0.25">
      <c r="A5" s="11" t="s">
        <v>11</v>
      </c>
      <c r="B5" s="8" t="s">
        <v>12</v>
      </c>
      <c r="C5" s="8" t="s">
        <v>14</v>
      </c>
      <c r="D5" s="18">
        <f>D17*6/5</f>
        <v>552960000</v>
      </c>
      <c r="E5" s="18">
        <f t="shared" si="0"/>
        <v>27648000</v>
      </c>
      <c r="F5" s="18">
        <f t="shared" si="1"/>
        <v>82944000</v>
      </c>
      <c r="G5" s="18">
        <f t="shared" si="2"/>
        <v>66355200</v>
      </c>
      <c r="H5" s="5">
        <v>4</v>
      </c>
      <c r="I5" s="5">
        <v>18</v>
      </c>
      <c r="J5" s="18">
        <f t="shared" si="3"/>
        <v>552960000</v>
      </c>
      <c r="K5" s="5" t="s">
        <v>43</v>
      </c>
      <c r="L5" s="14" t="s">
        <v>11</v>
      </c>
    </row>
    <row r="6" spans="1:13" ht="33" customHeight="1" x14ac:dyDescent="0.25">
      <c r="A6" s="11" t="s">
        <v>4</v>
      </c>
      <c r="B6" s="8" t="s">
        <v>5</v>
      </c>
      <c r="C6" s="8" t="s">
        <v>7</v>
      </c>
      <c r="D6" s="18">
        <f>D17</f>
        <v>460800000</v>
      </c>
      <c r="E6" s="18">
        <f t="shared" si="0"/>
        <v>23040000</v>
      </c>
      <c r="F6" s="18">
        <f t="shared" si="1"/>
        <v>69120000</v>
      </c>
      <c r="G6" s="18">
        <f t="shared" si="2"/>
        <v>55296000</v>
      </c>
      <c r="H6" s="5">
        <v>3</v>
      </c>
      <c r="I6" s="5">
        <v>12</v>
      </c>
      <c r="J6" s="18">
        <f t="shared" si="3"/>
        <v>460800000</v>
      </c>
      <c r="K6" s="5" t="s">
        <v>44</v>
      </c>
      <c r="L6" s="14" t="s">
        <v>4</v>
      </c>
    </row>
    <row r="7" spans="1:13" ht="33" customHeight="1" x14ac:dyDescent="0.25">
      <c r="A7" s="11" t="s">
        <v>12</v>
      </c>
      <c r="B7" s="8" t="s">
        <v>13</v>
      </c>
      <c r="C7" s="8" t="s">
        <v>15</v>
      </c>
      <c r="D7" s="18">
        <f>D17*5/6</f>
        <v>384000000</v>
      </c>
      <c r="E7" s="18">
        <f t="shared" si="0"/>
        <v>19200000</v>
      </c>
      <c r="F7" s="18">
        <f t="shared" si="1"/>
        <v>57600000</v>
      </c>
      <c r="G7" s="18">
        <f t="shared" si="2"/>
        <v>46080000</v>
      </c>
      <c r="H7" s="5">
        <v>3</v>
      </c>
      <c r="I7" s="5">
        <v>10</v>
      </c>
      <c r="J7" s="18">
        <f t="shared" si="3"/>
        <v>384000000</v>
      </c>
      <c r="K7" s="5" t="s">
        <v>45</v>
      </c>
      <c r="L7" s="14" t="s">
        <v>12</v>
      </c>
    </row>
    <row r="8" spans="1:13" ht="33" customHeight="1" x14ac:dyDescent="0.25">
      <c r="A8" s="11" t="s">
        <v>5</v>
      </c>
      <c r="B8" s="8" t="s">
        <v>13</v>
      </c>
      <c r="C8" s="8" t="s">
        <v>8</v>
      </c>
      <c r="D8" s="18">
        <f>D17*2/3</f>
        <v>307200000</v>
      </c>
      <c r="E8" s="18">
        <f t="shared" si="0"/>
        <v>15360000</v>
      </c>
      <c r="F8" s="18">
        <f t="shared" si="1"/>
        <v>46080000</v>
      </c>
      <c r="G8" s="18">
        <f t="shared" si="2"/>
        <v>36864000</v>
      </c>
      <c r="H8" s="5">
        <v>2</v>
      </c>
      <c r="I8" s="5">
        <v>9</v>
      </c>
      <c r="J8" s="18">
        <f t="shared" si="3"/>
        <v>307200000</v>
      </c>
      <c r="K8" s="5" t="s">
        <v>46</v>
      </c>
      <c r="L8" s="14" t="s">
        <v>5</v>
      </c>
    </row>
    <row r="9" spans="1:13" ht="33" customHeight="1" x14ac:dyDescent="0.25">
      <c r="A9" s="11" t="s">
        <v>13</v>
      </c>
      <c r="B9" s="8" t="s">
        <v>6</v>
      </c>
      <c r="C9" s="8" t="s">
        <v>16</v>
      </c>
      <c r="D9" s="18">
        <f>D17*1/2</f>
        <v>230400000</v>
      </c>
      <c r="E9" s="18">
        <f t="shared" si="0"/>
        <v>11520000</v>
      </c>
      <c r="F9" s="18">
        <f t="shared" si="1"/>
        <v>34560000</v>
      </c>
      <c r="G9" s="18">
        <f t="shared" si="2"/>
        <v>27648000</v>
      </c>
      <c r="H9" s="5">
        <v>2</v>
      </c>
      <c r="I9" s="5">
        <v>8</v>
      </c>
      <c r="J9" s="18">
        <f t="shared" si="3"/>
        <v>230400000</v>
      </c>
      <c r="K9" s="21" t="s">
        <v>47</v>
      </c>
      <c r="L9" s="14" t="s">
        <v>13</v>
      </c>
    </row>
    <row r="10" spans="1:13" ht="33" customHeight="1" x14ac:dyDescent="0.25">
      <c r="A10" s="11" t="s">
        <v>6</v>
      </c>
      <c r="B10" s="8" t="s">
        <v>14</v>
      </c>
      <c r="C10" s="8" t="s">
        <v>16</v>
      </c>
      <c r="D10" s="18">
        <f>D17*1/3</f>
        <v>153600000</v>
      </c>
      <c r="E10" s="18">
        <f t="shared" si="0"/>
        <v>7680000</v>
      </c>
      <c r="F10" s="18">
        <f>D10*10/100</f>
        <v>15360000</v>
      </c>
      <c r="G10" s="18">
        <f t="shared" si="2"/>
        <v>12288000</v>
      </c>
      <c r="H10" s="5">
        <v>2</v>
      </c>
      <c r="I10" s="5">
        <v>6</v>
      </c>
      <c r="J10" s="18">
        <f>D10*1.15</f>
        <v>176640000</v>
      </c>
      <c r="K10" s="21" t="s">
        <v>48</v>
      </c>
      <c r="L10" s="14" t="s">
        <v>6</v>
      </c>
      <c r="M10" s="1"/>
    </row>
    <row r="11" spans="1:13" ht="33" customHeight="1" x14ac:dyDescent="0.25">
      <c r="A11" s="11" t="s">
        <v>14</v>
      </c>
      <c r="B11" s="8" t="s">
        <v>14</v>
      </c>
      <c r="C11" s="8" t="s">
        <v>9</v>
      </c>
      <c r="D11" s="18">
        <f>D17*1/5</f>
        <v>92160000</v>
      </c>
      <c r="E11" s="18">
        <f t="shared" si="0"/>
        <v>4608000</v>
      </c>
      <c r="F11" s="18">
        <f>D11*10/100</f>
        <v>9216000</v>
      </c>
      <c r="G11" s="18">
        <f t="shared" si="2"/>
        <v>7372800</v>
      </c>
      <c r="H11" s="5">
        <v>2</v>
      </c>
      <c r="I11" s="5">
        <v>5</v>
      </c>
      <c r="J11" s="18">
        <f>D11*4/3</f>
        <v>122880000</v>
      </c>
      <c r="K11" s="21" t="s">
        <v>49</v>
      </c>
      <c r="L11" s="14" t="s">
        <v>14</v>
      </c>
    </row>
    <row r="12" spans="1:13" ht="33" customHeight="1" x14ac:dyDescent="0.25">
      <c r="A12" s="12" t="s">
        <v>7</v>
      </c>
      <c r="B12" s="9" t="s">
        <v>8</v>
      </c>
      <c r="C12" s="9" t="s">
        <v>9</v>
      </c>
      <c r="D12" s="19">
        <f>D17*1/10</f>
        <v>46080000</v>
      </c>
      <c r="E12" s="19">
        <f t="shared" si="0"/>
        <v>2304000</v>
      </c>
      <c r="F12" s="22" t="s">
        <v>29</v>
      </c>
      <c r="G12" s="22" t="s">
        <v>29</v>
      </c>
      <c r="H12" s="6">
        <v>1</v>
      </c>
      <c r="I12" s="6">
        <v>3</v>
      </c>
      <c r="J12" s="19">
        <f>D12*2</f>
        <v>92160000</v>
      </c>
      <c r="K12" s="23" t="s">
        <v>50</v>
      </c>
      <c r="L12" s="15" t="s">
        <v>7</v>
      </c>
    </row>
    <row r="13" spans="1:13" ht="33" customHeight="1" x14ac:dyDescent="0.25">
      <c r="A13" s="12" t="s">
        <v>15</v>
      </c>
      <c r="B13" s="9" t="s">
        <v>8</v>
      </c>
      <c r="C13" s="9" t="s">
        <v>9</v>
      </c>
      <c r="D13" s="19">
        <f>D17*17/200</f>
        <v>39168000</v>
      </c>
      <c r="E13" s="19">
        <f t="shared" si="0"/>
        <v>1958400</v>
      </c>
      <c r="F13" s="22" t="s">
        <v>29</v>
      </c>
      <c r="G13" s="22" t="s">
        <v>29</v>
      </c>
      <c r="H13" s="6">
        <v>1</v>
      </c>
      <c r="I13" s="6">
        <v>3</v>
      </c>
      <c r="J13" s="19">
        <f>D13*1.75</f>
        <v>68544000</v>
      </c>
      <c r="K13" s="23" t="s">
        <v>51</v>
      </c>
      <c r="L13" s="15" t="s">
        <v>15</v>
      </c>
    </row>
    <row r="14" spans="1:13" ht="33" customHeight="1" x14ac:dyDescent="0.25">
      <c r="A14" s="13" t="s">
        <v>8</v>
      </c>
      <c r="B14" s="10" t="s">
        <v>16</v>
      </c>
      <c r="C14" s="10" t="s">
        <v>9</v>
      </c>
      <c r="D14" s="20">
        <f>D17*7/100</f>
        <v>32256000</v>
      </c>
      <c r="E14" s="20">
        <f t="shared" si="0"/>
        <v>1612800</v>
      </c>
      <c r="F14" s="30" t="s">
        <v>21</v>
      </c>
      <c r="G14" s="30" t="s">
        <v>21</v>
      </c>
      <c r="H14" s="7">
        <v>1</v>
      </c>
      <c r="I14" s="7">
        <v>1</v>
      </c>
      <c r="J14" s="20">
        <f>D14*1.5</f>
        <v>48384000</v>
      </c>
      <c r="K14" s="31">
        <f>D14/D19</f>
        <v>12.6</v>
      </c>
      <c r="L14" s="16" t="s">
        <v>8</v>
      </c>
    </row>
    <row r="15" spans="1:13" ht="33" customHeight="1" x14ac:dyDescent="0.25">
      <c r="A15" s="13" t="s">
        <v>16</v>
      </c>
      <c r="B15" s="10" t="s">
        <v>16</v>
      </c>
      <c r="C15" s="10" t="s">
        <v>9</v>
      </c>
      <c r="D15" s="20">
        <f>D17*1/20</f>
        <v>23040000</v>
      </c>
      <c r="E15" s="20">
        <f t="shared" si="0"/>
        <v>1152000</v>
      </c>
      <c r="F15" s="30" t="s">
        <v>21</v>
      </c>
      <c r="G15" s="30" t="s">
        <v>21</v>
      </c>
      <c r="H15" s="7">
        <v>1</v>
      </c>
      <c r="I15" s="7">
        <v>1</v>
      </c>
      <c r="J15" s="20">
        <f>D15*1.5</f>
        <v>34560000</v>
      </c>
      <c r="K15" s="31">
        <f>D15/D19</f>
        <v>9</v>
      </c>
      <c r="L15" s="16" t="s">
        <v>16</v>
      </c>
    </row>
    <row r="16" spans="1:13" ht="33" customHeight="1" thickBot="1" x14ac:dyDescent="0.3">
      <c r="A16" s="24" t="s">
        <v>9</v>
      </c>
      <c r="B16" s="25" t="s">
        <v>31</v>
      </c>
      <c r="C16" s="25" t="s">
        <v>31</v>
      </c>
      <c r="D16" s="26" t="s">
        <v>21</v>
      </c>
      <c r="E16" s="27" t="s">
        <v>21</v>
      </c>
      <c r="F16" s="27" t="s">
        <v>21</v>
      </c>
      <c r="G16" s="27" t="s">
        <v>21</v>
      </c>
      <c r="H16" s="25">
        <v>1</v>
      </c>
      <c r="I16" s="25">
        <v>1</v>
      </c>
      <c r="J16" s="28">
        <f>D15*5/6</f>
        <v>19200000</v>
      </c>
      <c r="K16" s="25" t="s">
        <v>31</v>
      </c>
      <c r="L16" s="29" t="s">
        <v>9</v>
      </c>
    </row>
    <row r="17" spans="1:12" ht="26.25" customHeight="1" x14ac:dyDescent="0.25">
      <c r="A17" s="41" t="s">
        <v>39</v>
      </c>
      <c r="B17" s="42"/>
      <c r="C17" s="43"/>
      <c r="D17" s="47">
        <v>460800000</v>
      </c>
      <c r="E17" s="49" t="s">
        <v>27</v>
      </c>
      <c r="F17" s="50"/>
      <c r="G17" s="51"/>
      <c r="H17" s="56" t="s">
        <v>22</v>
      </c>
      <c r="I17" s="57"/>
      <c r="J17" s="57"/>
      <c r="K17" s="57"/>
      <c r="L17" s="58"/>
    </row>
    <row r="18" spans="1:12" ht="26.25" customHeight="1" x14ac:dyDescent="0.25">
      <c r="A18" s="44"/>
      <c r="B18" s="45"/>
      <c r="C18" s="46"/>
      <c r="D18" s="48"/>
      <c r="E18" s="52"/>
      <c r="F18" s="53"/>
      <c r="G18" s="54"/>
      <c r="H18" s="55" t="s">
        <v>30</v>
      </c>
      <c r="I18" s="59" t="s">
        <v>35</v>
      </c>
      <c r="J18" s="60"/>
      <c r="K18" s="60"/>
      <c r="L18" s="61"/>
    </row>
    <row r="19" spans="1:12" ht="26.25" customHeight="1" x14ac:dyDescent="0.25">
      <c r="A19" s="63" t="s">
        <v>34</v>
      </c>
      <c r="B19" s="63"/>
      <c r="C19" s="63"/>
      <c r="D19" s="64">
        <f>D17/180</f>
        <v>2560000</v>
      </c>
      <c r="E19" s="65" t="s">
        <v>28</v>
      </c>
      <c r="F19" s="65"/>
      <c r="G19" s="65"/>
      <c r="H19" s="55"/>
      <c r="I19" s="59" t="s">
        <v>36</v>
      </c>
      <c r="J19" s="60"/>
      <c r="K19" s="60"/>
      <c r="L19" s="61"/>
    </row>
    <row r="20" spans="1:12" ht="26.25" customHeight="1" x14ac:dyDescent="0.25">
      <c r="A20" s="63"/>
      <c r="B20" s="63"/>
      <c r="C20" s="63"/>
      <c r="D20" s="64"/>
      <c r="E20" s="65"/>
      <c r="F20" s="65"/>
      <c r="G20" s="65"/>
      <c r="H20" s="55"/>
      <c r="I20" s="59" t="s">
        <v>23</v>
      </c>
      <c r="J20" s="60"/>
      <c r="K20" s="60"/>
      <c r="L20" s="61"/>
    </row>
    <row r="21" spans="1:12" ht="24.75" customHeight="1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</row>
  </sheetData>
  <mergeCells count="17">
    <mergeCell ref="A21:L21"/>
    <mergeCell ref="A19:C20"/>
    <mergeCell ref="D19:D20"/>
    <mergeCell ref="E19:G20"/>
    <mergeCell ref="I19:L19"/>
    <mergeCell ref="I20:L20"/>
    <mergeCell ref="A17:C18"/>
    <mergeCell ref="D17:D18"/>
    <mergeCell ref="E17:G18"/>
    <mergeCell ref="H18:H20"/>
    <mergeCell ref="H17:L17"/>
    <mergeCell ref="I18:L18"/>
    <mergeCell ref="D1:I1"/>
    <mergeCell ref="K1:K2"/>
    <mergeCell ref="L1:L2"/>
    <mergeCell ref="A1:A2"/>
    <mergeCell ref="B1:C1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2022-3</vt:lpstr>
      <vt:lpstr>'2022-3'!Yazdırma_Alanı</vt:lpstr>
    </vt:vector>
  </TitlesOfParts>
  <Company>Cevre ve Sehircilik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Mehtap Gül</dc:creator>
  <cp:lastModifiedBy>Sadık YILMAZ</cp:lastModifiedBy>
  <cp:lastPrinted>2023-08-14T05:28:45Z</cp:lastPrinted>
  <dcterms:created xsi:type="dcterms:W3CDTF">2019-07-05T06:40:05Z</dcterms:created>
  <dcterms:modified xsi:type="dcterms:W3CDTF">2023-11-14T05:12:32Z</dcterms:modified>
</cp:coreProperties>
</file>