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alil.akdeniz\Desktop\MÜTEAHHİT DOSYALARI\"/>
    </mc:Choice>
  </mc:AlternateContent>
  <xr:revisionPtr revIDLastSave="0" documentId="13_ncr:1_{F2BD47DE-A8EC-4813-AD50-8EEABB139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5" r:id="rId1"/>
  </sheets>
  <definedNames>
    <definedName name="_xlnm.Print_Area" localSheetId="0">'2024'!$A$1:$T$84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5" l="1"/>
  <c r="I77" i="5"/>
  <c r="I65" i="5" s="1"/>
  <c r="L70" i="5" l="1"/>
  <c r="N72" i="5" s="1"/>
  <c r="F65" i="5"/>
  <c r="I30" i="5"/>
  <c r="G30" i="5" s="1"/>
  <c r="H30" i="5" s="1"/>
  <c r="I40" i="5"/>
  <c r="I50" i="5"/>
  <c r="I60" i="5"/>
  <c r="I5" i="5"/>
  <c r="G5" i="5" s="1"/>
  <c r="H5" i="5" s="1"/>
  <c r="I15" i="5"/>
  <c r="G15" i="5" s="1"/>
  <c r="H15" i="5" s="1"/>
  <c r="I35" i="5"/>
  <c r="I25" i="5"/>
  <c r="I20" i="5"/>
  <c r="I10" i="5"/>
  <c r="I45" i="5"/>
  <c r="F45" i="5" s="1"/>
  <c r="I55" i="5"/>
  <c r="A55" i="5" s="1"/>
  <c r="A65" i="5"/>
  <c r="N74" i="5"/>
  <c r="N73" i="5"/>
  <c r="L65" i="5"/>
  <c r="A50" i="5" l="1"/>
  <c r="L50" i="5"/>
  <c r="F50" i="5"/>
  <c r="A60" i="5"/>
  <c r="L60" i="5"/>
  <c r="F60" i="5"/>
  <c r="L25" i="5"/>
  <c r="G25" i="5"/>
  <c r="H25" i="5" s="1"/>
  <c r="F25" i="5"/>
  <c r="G35" i="5"/>
  <c r="H35" i="5" s="1"/>
  <c r="L35" i="5"/>
  <c r="F35" i="5"/>
  <c r="L30" i="5"/>
  <c r="F30" i="5"/>
  <c r="G10" i="5"/>
  <c r="H10" i="5" s="1"/>
  <c r="F10" i="5"/>
  <c r="L10" i="5"/>
  <c r="G20" i="5"/>
  <c r="H20" i="5" s="1"/>
  <c r="L20" i="5"/>
  <c r="F20" i="5"/>
  <c r="N71" i="5"/>
  <c r="F40" i="5"/>
  <c r="L40" i="5"/>
  <c r="G40" i="5"/>
  <c r="H40" i="5" s="1"/>
  <c r="N70" i="5"/>
  <c r="F5" i="5"/>
  <c r="L55" i="5"/>
  <c r="F55" i="5"/>
  <c r="L15" i="5"/>
  <c r="F15" i="5"/>
  <c r="L45" i="5"/>
  <c r="G45" i="5"/>
  <c r="H45" i="5" s="1"/>
  <c r="A45" i="5"/>
  <c r="N69" i="5"/>
  <c r="N68" i="5"/>
  <c r="N67" i="5"/>
  <c r="N65" i="5"/>
  <c r="N66" i="5"/>
  <c r="N32" i="5" l="1"/>
  <c r="N33" i="5"/>
  <c r="N31" i="5"/>
  <c r="N30" i="5"/>
  <c r="N34" i="5"/>
  <c r="N29" i="5"/>
  <c r="N25" i="5"/>
  <c r="N27" i="5"/>
  <c r="N26" i="5"/>
  <c r="N28" i="5"/>
  <c r="N44" i="5"/>
  <c r="N43" i="5"/>
  <c r="N41" i="5"/>
  <c r="N42" i="5"/>
  <c r="N40" i="5"/>
  <c r="N37" i="5"/>
  <c r="N38" i="5"/>
  <c r="N35" i="5"/>
  <c r="N36" i="5"/>
  <c r="N39" i="5"/>
  <c r="N49" i="5"/>
  <c r="N48" i="5"/>
  <c r="N46" i="5"/>
  <c r="N47" i="5"/>
  <c r="N45" i="5"/>
  <c r="N22" i="5"/>
  <c r="N23" i="5"/>
  <c r="N24" i="5"/>
  <c r="N20" i="5"/>
  <c r="N21" i="5"/>
  <c r="N15" i="5"/>
  <c r="N19" i="5"/>
  <c r="N18" i="5"/>
  <c r="N16" i="5"/>
  <c r="N17" i="5"/>
  <c r="N14" i="5"/>
  <c r="N12" i="5"/>
  <c r="N13" i="5"/>
  <c r="N10" i="5"/>
  <c r="N11" i="5"/>
  <c r="N62" i="5"/>
  <c r="N63" i="5"/>
  <c r="N60" i="5"/>
  <c r="N64" i="5"/>
  <c r="N61" i="5"/>
  <c r="N55" i="5"/>
  <c r="N56" i="5"/>
  <c r="N59" i="5"/>
  <c r="N58" i="5"/>
  <c r="N57" i="5"/>
  <c r="N52" i="5"/>
  <c r="N53" i="5"/>
  <c r="N54" i="5"/>
  <c r="N51" i="5"/>
  <c r="N50" i="5"/>
</calcChain>
</file>

<file path=xl/sharedStrings.xml><?xml version="1.0" encoding="utf-8"?>
<sst xmlns="http://schemas.openxmlformats.org/spreadsheetml/2006/main" count="269" uniqueCount="88">
  <si>
    <t>A</t>
  </si>
  <si>
    <t>B</t>
  </si>
  <si>
    <t>C</t>
  </si>
  <si>
    <t>D</t>
  </si>
  <si>
    <t>E</t>
  </si>
  <si>
    <t>F</t>
  </si>
  <si>
    <t>G</t>
  </si>
  <si>
    <t>H</t>
  </si>
  <si>
    <t>SINIRSIZ</t>
  </si>
  <si>
    <t>-</t>
  </si>
  <si>
    <t>B1</t>
  </si>
  <si>
    <t>C1</t>
  </si>
  <si>
    <t>D1</t>
  </si>
  <si>
    <t>E1</t>
  </si>
  <si>
    <t>F1</t>
  </si>
  <si>
    <t>G1</t>
  </si>
  <si>
    <t>YETKİ BELGE GRUBU</t>
  </si>
  <si>
    <t>3A</t>
  </si>
  <si>
    <t>3B</t>
  </si>
  <si>
    <t>4A</t>
  </si>
  <si>
    <t>4B</t>
  </si>
  <si>
    <t>4C</t>
  </si>
  <si>
    <t>Yapı Sınıfı</t>
  </si>
  <si>
    <t>Birim Fiyat</t>
  </si>
  <si>
    <t>2A</t>
  </si>
  <si>
    <t>2B</t>
  </si>
  <si>
    <t>Yapı Sınır Bedeli</t>
  </si>
  <si>
    <t>Mimar/ İnş. Müh. Diploma Yıllık İş Deneyim Miktarı</t>
  </si>
  <si>
    <t>YAPI SINIFI</t>
  </si>
  <si>
    <t>5A</t>
  </si>
  <si>
    <t>DÖNER SERMAYE ÜCRET VE
 KODLARI</t>
  </si>
  <si>
    <t>ÖZEL</t>
  </si>
  <si>
    <t>PİLOT</t>
  </si>
  <si>
    <t>OLMASI GEREKEN 
ASGARİ GRUP</t>
  </si>
  <si>
    <t>TALEP 
EDİLEN
 GRUP</t>
  </si>
  <si>
    <t>Bilanço Rasyoları (12.Madde 2.f)</t>
  </si>
  <si>
    <t>ASGARİ BANKA REFERANS MEKTUBU
(12.Madde 3.f)</t>
  </si>
  <si>
    <t>ASGARİ İŞ HACMİ (CİRO) MİKTARI (12.Md 4.f)</t>
  </si>
  <si>
    <t>ASGARİ İŞ DENEYİM TUTARI
(14.Madde 1.fıkra)</t>
  </si>
  <si>
    <t>YILLIK ASGARİ TEKNİK İŞ GÜCÜ
(14.Madde 1.f)</t>
  </si>
  <si>
    <t>YILLIK ASGARİ MYK (USTA) İŞ GÜCÜ
(14.Madde 1.f)</t>
  </si>
  <si>
    <t xml:space="preserve"> AZAMİ YAPIM İŞİ
 MİKTARI (14.Madde 3.f)</t>
  </si>
  <si>
    <t xml:space="preserve">GEÇİCİ MÜT: </t>
  </si>
  <si>
    <t>KOOPERATİF:</t>
  </si>
  <si>
    <t>m²</t>
  </si>
  <si>
    <t>İŞ ORTAKLIĞI (14.Md 2.f)</t>
  </si>
  <si>
    <t>Kısa Vad. Banka Borç
*R3 &lt; 0.75</t>
  </si>
  <si>
    <t>GRUBUN TEK PARSELDE ÜSTLENEBİLECEĞİ AZAMİ YAPIM İŞİ MİKTARI</t>
  </si>
  <si>
    <t>en az 0,5</t>
  </si>
  <si>
    <t>en az 0,1</t>
  </si>
  <si>
    <t>0,75'ten küçük</t>
  </si>
  <si>
    <t>Özkaynak oranı:
*R2 ≥ 0.1</t>
  </si>
  <si>
    <t>TOPLAM</t>
  </si>
  <si>
    <t>VEYA YAPIM İŞLERİ</t>
  </si>
  <si>
    <t>DİKKAT: BAŞVURULAN GRUP İÇİN BELİRTİLEN HERHANGİ BİR YETERLİLİK SAĞLANAMADIĞI DURUMDA; 
BAŞVURU TÜM YETERLİKLERİN SAĞLANDIĞI ALT GRUP İLE SONUÇLANACAKTIR.</t>
  </si>
  <si>
    <t>20.02.2024 tarihi itibari ile yapılan başvurularda  (4.Madde 1.fıkra k bendi)</t>
  </si>
  <si>
    <t>GRUP TAYİNİ ÜCRETİ 
(Her grup başvurusunda ödenir.)</t>
  </si>
  <si>
    <t>YAMBİS ÜCRETİ (Bir defaya mahsus ödenir.)</t>
  </si>
  <si>
    <t>GRUP KAYIT ÜCRETİ (Sistemin referans kodunu sms göndermesi sonrası ödenir.)</t>
  </si>
  <si>
    <t>DİKKAT: YAPILACAK ÖN İNCELEME NETİCESİNDE BİLDİRİMLER CEP NUM. ve KEP ADRESİNİZE YAPILACAKTIR. 
5 İŞ GÜNÜ İÇERİSİNDE EKSİKLİKLERİN GİDERİLMEMESİ DURUMUNDA BAŞVURUNUZ REDDEDİLİR.</t>
  </si>
  <si>
    <t>DİPLOMA YILLIK HESABI</t>
  </si>
  <si>
    <t>BELGE YENİLEME İŞLEMİNDE 1 KİŞİ</t>
  </si>
  <si>
    <t>KOD 1108</t>
  </si>
  <si>
    <t>KOD 1220</t>
  </si>
  <si>
    <t>KOD 1219</t>
  </si>
  <si>
    <t>KOD 1234</t>
  </si>
  <si>
    <t>KOD 1213</t>
  </si>
  <si>
    <t>KOD 1214</t>
  </si>
  <si>
    <t>KOD 1215</t>
  </si>
  <si>
    <t>KOD 1216</t>
  </si>
  <si>
    <t>KOD 1217</t>
  </si>
  <si>
    <t>KOD 1218</t>
  </si>
  <si>
    <t>KOD 1229</t>
  </si>
  <si>
    <t>KOD 1230</t>
  </si>
  <si>
    <t>KOD 1231</t>
  </si>
  <si>
    <t>KOD 1232</t>
  </si>
  <si>
    <t>KOD 1233</t>
  </si>
  <si>
    <t>KOD 1109</t>
  </si>
  <si>
    <t>KOD 1110</t>
  </si>
  <si>
    <r>
      <rPr>
        <b/>
        <sz val="10"/>
        <rFont val="Calibri"/>
        <family val="2"/>
        <charset val="162"/>
        <scheme val="minor"/>
      </rPr>
      <t>NOT:</t>
    </r>
    <r>
      <rPr>
        <sz val="10"/>
        <rFont val="Calibri"/>
        <family val="2"/>
        <charset val="162"/>
        <scheme val="minor"/>
      </rPr>
      <t xml:space="preserve"> Yetki belgesi grupları, mesleki ve teknik yeterlilikler ile ekonomik ve mali yeterlilikler esas alınarak; A, B, B1, C, C1, D, D1, E, E1, F, F1, G, G1 ve H olmak üzere gruplandırılır. Bu gruplandırmaya göre tabloda belirtilen yeterlilik ölçütlerinin </t>
    </r>
    <r>
      <rPr>
        <b/>
        <u/>
        <sz val="10"/>
        <rFont val="Calibri"/>
        <family val="2"/>
        <charset val="162"/>
        <scheme val="minor"/>
      </rPr>
      <t>birlikte</t>
    </r>
    <r>
      <rPr>
        <sz val="10"/>
        <rFont val="Calibri"/>
        <family val="2"/>
        <charset val="162"/>
        <scheme val="minor"/>
      </rPr>
      <t xml:space="preserve"> sağlanması gerekir. Tablodaki veriler Müdürlüğümüzce bilgilendirme amacıyla hazırlanmış olup; başvuru tarihi itibariyle mevzuattaki değişikliklerin başvuru sahiplerince göz önünde bulundurulması ve buna göre belgelerin düzenlenmesi gerekmektedir.
</t>
    </r>
    <r>
      <rPr>
        <b/>
        <sz val="10"/>
        <rFont val="Calibri"/>
        <family val="2"/>
        <charset val="162"/>
        <scheme val="minor"/>
      </rPr>
      <t xml:space="preserve">İş Deneyim Tutarı Belirlenirken; </t>
    </r>
    <r>
      <rPr>
        <sz val="10"/>
        <rFont val="Calibri"/>
        <family val="2"/>
        <charset val="162"/>
        <scheme val="minor"/>
      </rPr>
      <t xml:space="preserve">Son 15 yılda alınan iş deneyim belgelerinden en fazla olanın 2 katı veya daha büyük sonuç veriyorsa son 5 yılda bitirdiği işlerin toplamı alınabilir. Ancak bu toplamda son 15 yılda bitirilen en büyük işin 3 katından fazlası değerlendirmeye alınmaz.
</t>
    </r>
    <r>
      <rPr>
        <b/>
        <sz val="10"/>
        <rFont val="Calibri"/>
        <family val="2"/>
        <charset val="162"/>
        <scheme val="minor"/>
      </rPr>
      <t>İş Gücü (Ek-4): Teknik Personel :</t>
    </r>
    <r>
      <rPr>
        <sz val="10"/>
        <rFont val="Calibri"/>
        <family val="2"/>
        <charset val="162"/>
        <scheme val="minor"/>
      </rPr>
      <t xml:space="preserve"> Mimar, mühendis, tekniker, teknik öğretmen; doğrudan veya dolaylı çalışanı olabilir. </t>
    </r>
    <r>
      <rPr>
        <b/>
        <sz val="10"/>
        <rFont val="Calibri"/>
        <family val="2"/>
        <charset val="162"/>
        <scheme val="minor"/>
      </rPr>
      <t xml:space="preserve"> Usta </t>
    </r>
    <r>
      <rPr>
        <sz val="10"/>
        <rFont val="Calibri"/>
        <family val="2"/>
        <charset val="162"/>
        <scheme val="minor"/>
      </rPr>
      <t xml:space="preserve">: 3 ve 4 Seviye MYK Belgeli, 3308 sayılı kanuna göre ustalık belgesi olanlar veya meslekî ve teknik eğitim okullarından mezun oldukları alanda çalışan ustalar.
</t>
    </r>
    <r>
      <rPr>
        <b/>
        <sz val="10"/>
        <rFont val="Calibri"/>
        <family val="2"/>
        <charset val="162"/>
        <scheme val="minor"/>
      </rPr>
      <t>Geçici Madde 1. 2.fıkra:</t>
    </r>
    <r>
      <rPr>
        <sz val="10"/>
        <rFont val="Calibri"/>
        <family val="2"/>
        <charset val="162"/>
        <scheme val="minor"/>
      </rPr>
      <t xml:space="preserve"> 31/12/2026 tarihine (bu tarih dahil) kadar, bu Yönetmeliğin mesleki ve teknik deneyimine ilişkin iş gücü yeterliği aranmaz, ancak başvuru tarihinden önceki son 6 (altı) yıla kadar olan değerler beyan edilir.</t>
    </r>
  </si>
  <si>
    <t>YAPI MÜTEAHHİTLİĞİ YETERLİK TABLOSU</t>
  </si>
  <si>
    <t>EKONOMİK VE MALİ YETERLİKLER</t>
  </si>
  <si>
    <t>MESLEKİ VE TEKNİK YETERLİKLER</t>
  </si>
  <si>
    <r>
      <t xml:space="preserve">Cari oran:
*R1 </t>
    </r>
    <r>
      <rPr>
        <sz val="11"/>
        <color theme="1"/>
        <rFont val="Arial Tur"/>
        <charset val="162"/>
      </rPr>
      <t>≥</t>
    </r>
    <r>
      <rPr>
        <sz val="11"/>
        <color theme="1"/>
        <rFont val="Calibri"/>
        <family val="2"/>
        <charset val="162"/>
        <scheme val="minor"/>
      </rPr>
      <t xml:space="preserve"> 0.5</t>
    </r>
  </si>
  <si>
    <r>
      <t>*</t>
    </r>
    <r>
      <rPr>
        <b/>
        <sz val="10"/>
        <color theme="1"/>
        <rFont val="Calibri"/>
        <family val="2"/>
        <charset val="162"/>
        <scheme val="minor"/>
      </rPr>
      <t>R1</t>
    </r>
    <r>
      <rPr>
        <b/>
        <sz val="10"/>
        <color theme="1"/>
        <rFont val="Arial Tur"/>
        <charset val="162"/>
      </rPr>
      <t>≥</t>
    </r>
    <r>
      <rPr>
        <b/>
        <sz val="10"/>
        <color theme="1"/>
        <rFont val="Calibri"/>
        <family val="2"/>
        <charset val="162"/>
        <scheme val="minor"/>
      </rPr>
      <t xml:space="preserve"> 0,5 Cari oran:</t>
    </r>
    <r>
      <rPr>
        <sz val="10"/>
        <color theme="1"/>
        <rFont val="Calibri"/>
        <family val="2"/>
        <charset val="162"/>
        <scheme val="minor"/>
      </rPr>
      <t xml:space="preserve"> Dönen Var./Kısa Vad. Borç</t>
    </r>
  </si>
  <si>
    <r>
      <t>*</t>
    </r>
    <r>
      <rPr>
        <b/>
        <sz val="10"/>
        <color theme="1"/>
        <rFont val="Calibri"/>
        <family val="2"/>
        <charset val="162"/>
        <scheme val="minor"/>
      </rPr>
      <t>R2</t>
    </r>
    <r>
      <rPr>
        <b/>
        <sz val="10"/>
        <color theme="1"/>
        <rFont val="Arial Tur"/>
        <charset val="162"/>
      </rPr>
      <t>≥</t>
    </r>
    <r>
      <rPr>
        <b/>
        <sz val="10"/>
        <color theme="1"/>
        <rFont val="Calibri"/>
        <family val="2"/>
        <charset val="162"/>
        <scheme val="minor"/>
      </rPr>
      <t>0,1 Özkaynak oranı:</t>
    </r>
    <r>
      <rPr>
        <sz val="10"/>
        <color theme="1"/>
        <rFont val="Calibri"/>
        <family val="2"/>
        <charset val="162"/>
        <scheme val="minor"/>
      </rPr>
      <t xml:space="preserve"> Özkaynak/ Top. Aktif</t>
    </r>
  </si>
  <si>
    <r>
      <t>*</t>
    </r>
    <r>
      <rPr>
        <b/>
        <sz val="10"/>
        <color theme="1"/>
        <rFont val="Calibri"/>
        <family val="2"/>
        <charset val="162"/>
        <scheme val="minor"/>
      </rPr>
      <t>R3&lt;0,75</t>
    </r>
    <r>
      <rPr>
        <sz val="10"/>
        <color theme="1"/>
        <rFont val="Calibri"/>
        <family val="2"/>
        <charset val="162"/>
        <scheme val="minor"/>
      </rPr>
      <t xml:space="preserve"> Kısa vad. banka borçları/Özkaynak </t>
    </r>
  </si>
  <si>
    <r>
      <t>2024 Yapı Yaklaşık Birim Maliyetleri (₺/m</t>
    </r>
    <r>
      <rPr>
        <b/>
        <sz val="12"/>
        <color theme="1"/>
        <rFont val="Arial"/>
        <family val="2"/>
        <charset val="162"/>
      </rPr>
      <t>²</t>
    </r>
    <r>
      <rPr>
        <b/>
        <sz val="12"/>
        <color theme="1"/>
        <rFont val="Calibri"/>
        <family val="2"/>
        <charset val="16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</si>
</sst>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\ &quot; KATI&quot;"/>
    <numFmt numFmtId="165" formatCode="#,#00\ &quot;m2&quot;"/>
    <numFmt numFmtId="166" formatCode="0.00\ &quot; KATI&quot;"/>
    <numFmt numFmtId="167" formatCode="#,##0.00\ &quot;TL&quot;"/>
    <numFmt numFmtId="168" formatCode="#,##0&quot;₺&quot;"/>
    <numFmt numFmtId="169" formatCode="0\ &quot;YIL&quot;"/>
    <numFmt numFmtId="170" formatCode="0.0\ &quot;YIL&quot;"/>
  </numFmts>
  <fonts count="2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Arial Tur"/>
      <charset val="162"/>
    </font>
    <font>
      <b/>
      <sz val="10"/>
      <color theme="1"/>
      <name val="Arial Tur"/>
      <charset val="162"/>
    </font>
    <font>
      <b/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 wrapText="1"/>
    </xf>
    <xf numFmtId="168" fontId="14" fillId="2" borderId="1" xfId="0" applyNumberFormat="1" applyFont="1" applyFill="1" applyBorder="1" applyAlignment="1">
      <alignment horizontal="center" vertical="center"/>
    </xf>
    <xf numFmtId="168" fontId="14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8" fontId="14" fillId="2" borderId="2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69" fontId="3" fillId="2" borderId="6" xfId="0" applyNumberFormat="1" applyFont="1" applyFill="1" applyBorder="1" applyAlignment="1">
      <alignment horizontal="center" vertical="center"/>
    </xf>
    <xf numFmtId="170" fontId="3" fillId="2" borderId="6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68" fontId="0" fillId="2" borderId="1" xfId="0" applyNumberFormat="1" applyFont="1" applyFill="1" applyBorder="1" applyAlignment="1">
      <alignment horizontal="center" vertical="center"/>
    </xf>
    <xf numFmtId="167" fontId="0" fillId="2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 wrapText="1"/>
    </xf>
    <xf numFmtId="168" fontId="14" fillId="3" borderId="1" xfId="0" applyNumberFormat="1" applyFont="1" applyFill="1" applyBorder="1" applyAlignment="1">
      <alignment horizontal="center" vertical="center"/>
    </xf>
    <xf numFmtId="168" fontId="14" fillId="3" borderId="1" xfId="0" applyNumberFormat="1" applyFont="1" applyFill="1" applyBorder="1" applyAlignment="1">
      <alignment horizontal="center" vertical="center" wrapText="1"/>
    </xf>
    <xf numFmtId="168" fontId="2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8" fontId="14" fillId="3" borderId="2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169" fontId="3" fillId="3" borderId="6" xfId="0" applyNumberFormat="1" applyFont="1" applyFill="1" applyBorder="1" applyAlignment="1">
      <alignment horizontal="center" vertical="center"/>
    </xf>
    <xf numFmtId="170" fontId="3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/>
    </xf>
    <xf numFmtId="168" fontId="0" fillId="3" borderId="1" xfId="0" applyNumberFormat="1" applyFont="1" applyFill="1" applyBorder="1" applyAlignment="1">
      <alignment horizontal="center" vertical="center"/>
    </xf>
    <xf numFmtId="167" fontId="0" fillId="3" borderId="2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A3A2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2"/>
  <sheetViews>
    <sheetView tabSelected="1" zoomScale="70" zoomScaleNormal="70" zoomScaleSheetLayoutView="85" workbookViewId="0">
      <selection activeCell="Z13" sqref="Z13"/>
    </sheetView>
  </sheetViews>
  <sheetFormatPr defaultColWidth="9.140625" defaultRowHeight="15" x14ac:dyDescent="0.25"/>
  <cols>
    <col min="1" max="1" width="9" style="2" customWidth="1"/>
    <col min="2" max="2" width="9.140625" style="2" customWidth="1"/>
    <col min="3" max="3" width="8.85546875" style="2" customWidth="1"/>
    <col min="4" max="4" width="10.140625" style="2" customWidth="1"/>
    <col min="5" max="5" width="16.7109375" style="2" customWidth="1"/>
    <col min="6" max="7" width="17.140625" style="2" bestFit="1" customWidth="1"/>
    <col min="8" max="8" width="19.42578125" style="2" bestFit="1" customWidth="1"/>
    <col min="9" max="9" width="19.140625" style="2" customWidth="1"/>
    <col min="10" max="10" width="12.28515625" style="1" customWidth="1"/>
    <col min="11" max="11" width="17.140625" style="1" bestFit="1" customWidth="1"/>
    <col min="12" max="12" width="18.140625" style="1" customWidth="1"/>
    <col min="13" max="13" width="7.85546875" style="2" bestFit="1" customWidth="1"/>
    <col min="14" max="14" width="9.140625" style="2" customWidth="1"/>
    <col min="15" max="15" width="6.85546875" style="2" customWidth="1"/>
    <col min="16" max="16" width="6.5703125" style="2" customWidth="1"/>
    <col min="17" max="17" width="12.140625" style="1" customWidth="1"/>
    <col min="18" max="18" width="12" style="1" customWidth="1"/>
    <col min="19" max="19" width="13.140625" style="1" customWidth="1"/>
    <col min="20" max="20" width="14" style="1" customWidth="1"/>
    <col min="21" max="16384" width="9.140625" style="1"/>
  </cols>
  <sheetData>
    <row r="1" spans="1:20" s="4" customFormat="1" ht="15" customHeight="1" x14ac:dyDescent="0.25">
      <c r="A1" s="99" t="s">
        <v>80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1"/>
    </row>
    <row r="2" spans="1:20" s="4" customFormat="1" ht="15" customHeight="1" x14ac:dyDescent="0.25">
      <c r="A2" s="98" t="s">
        <v>60</v>
      </c>
      <c r="B2" s="34" t="s">
        <v>16</v>
      </c>
      <c r="C2" s="35" t="s">
        <v>81</v>
      </c>
      <c r="D2" s="35"/>
      <c r="E2" s="35"/>
      <c r="F2" s="35"/>
      <c r="G2" s="35"/>
      <c r="H2" s="35"/>
      <c r="I2" s="35" t="s">
        <v>82</v>
      </c>
      <c r="J2" s="35"/>
      <c r="K2" s="35"/>
      <c r="L2" s="36" t="s">
        <v>47</v>
      </c>
      <c r="M2" s="35"/>
      <c r="N2" s="35"/>
      <c r="O2" s="37" t="s">
        <v>45</v>
      </c>
      <c r="P2" s="37"/>
      <c r="Q2" s="37"/>
      <c r="R2" s="36" t="s">
        <v>30</v>
      </c>
      <c r="S2" s="35"/>
      <c r="T2" s="38"/>
    </row>
    <row r="3" spans="1:20" s="4" customFormat="1" ht="15" customHeight="1" x14ac:dyDescent="0.25">
      <c r="A3" s="98"/>
      <c r="B3" s="34"/>
      <c r="C3" s="59" t="s">
        <v>35</v>
      </c>
      <c r="D3" s="59"/>
      <c r="E3" s="59"/>
      <c r="F3" s="60" t="s">
        <v>36</v>
      </c>
      <c r="G3" s="59" t="s">
        <v>37</v>
      </c>
      <c r="H3" s="59"/>
      <c r="I3" s="61" t="s">
        <v>38</v>
      </c>
      <c r="J3" s="62" t="s">
        <v>40</v>
      </c>
      <c r="K3" s="62" t="s">
        <v>39</v>
      </c>
      <c r="L3" s="35"/>
      <c r="M3" s="35"/>
      <c r="N3" s="35"/>
      <c r="O3" s="62" t="s">
        <v>34</v>
      </c>
      <c r="P3" s="67" t="s">
        <v>32</v>
      </c>
      <c r="Q3" s="67" t="s">
        <v>31</v>
      </c>
      <c r="R3" s="35"/>
      <c r="S3" s="35"/>
      <c r="T3" s="38"/>
    </row>
    <row r="4" spans="1:20" s="3" customFormat="1" ht="71.25" customHeight="1" x14ac:dyDescent="0.25">
      <c r="A4" s="98"/>
      <c r="B4" s="34"/>
      <c r="C4" s="63" t="s">
        <v>83</v>
      </c>
      <c r="D4" s="63" t="s">
        <v>51</v>
      </c>
      <c r="E4" s="63" t="s">
        <v>46</v>
      </c>
      <c r="F4" s="60"/>
      <c r="G4" s="64" t="s">
        <v>52</v>
      </c>
      <c r="H4" s="64" t="s">
        <v>53</v>
      </c>
      <c r="I4" s="61"/>
      <c r="J4" s="62"/>
      <c r="K4" s="62"/>
      <c r="L4" s="65" t="s">
        <v>41</v>
      </c>
      <c r="M4" s="65" t="s">
        <v>28</v>
      </c>
      <c r="N4" s="66" t="s">
        <v>44</v>
      </c>
      <c r="O4" s="59"/>
      <c r="P4" s="61" t="s">
        <v>33</v>
      </c>
      <c r="Q4" s="68"/>
      <c r="R4" s="65" t="s">
        <v>57</v>
      </c>
      <c r="S4" s="65" t="s">
        <v>56</v>
      </c>
      <c r="T4" s="69" t="s">
        <v>58</v>
      </c>
    </row>
    <row r="5" spans="1:20" s="3" customFormat="1" ht="9.6" customHeight="1" x14ac:dyDescent="0.25">
      <c r="A5" s="98"/>
      <c r="B5" s="70" t="s">
        <v>0</v>
      </c>
      <c r="C5" s="71" t="s">
        <v>48</v>
      </c>
      <c r="D5" s="71" t="s">
        <v>49</v>
      </c>
      <c r="E5" s="71" t="s">
        <v>50</v>
      </c>
      <c r="F5" s="72">
        <f>I5*0.05</f>
        <v>70245000</v>
      </c>
      <c r="G5" s="73">
        <f>I5*0.15</f>
        <v>210735000</v>
      </c>
      <c r="H5" s="72">
        <f>G5*0.8</f>
        <v>168588000</v>
      </c>
      <c r="I5" s="74">
        <f>I77*2</f>
        <v>1404900000</v>
      </c>
      <c r="J5" s="75">
        <v>50</v>
      </c>
      <c r="K5" s="75">
        <v>8</v>
      </c>
      <c r="L5" s="76" t="s">
        <v>8</v>
      </c>
      <c r="M5" s="77" t="s">
        <v>17</v>
      </c>
      <c r="N5" s="78" t="s">
        <v>8</v>
      </c>
      <c r="O5" s="79" t="s">
        <v>0</v>
      </c>
      <c r="P5" s="79" t="s">
        <v>10</v>
      </c>
      <c r="Q5" s="79" t="s">
        <v>13</v>
      </c>
      <c r="R5" s="72">
        <v>13500</v>
      </c>
      <c r="S5" s="72">
        <v>34500</v>
      </c>
      <c r="T5" s="80">
        <v>137100</v>
      </c>
    </row>
    <row r="6" spans="1:20" ht="9.6" customHeight="1" x14ac:dyDescent="0.25">
      <c r="A6" s="98"/>
      <c r="B6" s="70"/>
      <c r="C6" s="71"/>
      <c r="D6" s="71"/>
      <c r="E6" s="71"/>
      <c r="F6" s="72"/>
      <c r="G6" s="81"/>
      <c r="H6" s="72"/>
      <c r="I6" s="74"/>
      <c r="J6" s="75"/>
      <c r="K6" s="75"/>
      <c r="L6" s="76"/>
      <c r="M6" s="82" t="s">
        <v>18</v>
      </c>
      <c r="N6" s="78" t="s">
        <v>8</v>
      </c>
      <c r="O6" s="79"/>
      <c r="P6" s="79"/>
      <c r="Q6" s="79"/>
      <c r="R6" s="72"/>
      <c r="S6" s="72"/>
      <c r="T6" s="80"/>
    </row>
    <row r="7" spans="1:20" ht="9.6" customHeight="1" x14ac:dyDescent="0.25">
      <c r="A7" s="98"/>
      <c r="B7" s="70"/>
      <c r="C7" s="71"/>
      <c r="D7" s="71"/>
      <c r="E7" s="71"/>
      <c r="F7" s="72"/>
      <c r="G7" s="81"/>
      <c r="H7" s="72"/>
      <c r="I7" s="74"/>
      <c r="J7" s="75"/>
      <c r="K7" s="75"/>
      <c r="L7" s="76"/>
      <c r="M7" s="82" t="s">
        <v>19</v>
      </c>
      <c r="N7" s="78" t="s">
        <v>8</v>
      </c>
      <c r="O7" s="79"/>
      <c r="P7" s="79"/>
      <c r="Q7" s="79"/>
      <c r="R7" s="72"/>
      <c r="S7" s="72"/>
      <c r="T7" s="80"/>
    </row>
    <row r="8" spans="1:20" ht="9.6" customHeight="1" x14ac:dyDescent="0.25">
      <c r="A8" s="98"/>
      <c r="B8" s="70"/>
      <c r="C8" s="71"/>
      <c r="D8" s="71"/>
      <c r="E8" s="71"/>
      <c r="F8" s="72"/>
      <c r="G8" s="81"/>
      <c r="H8" s="72"/>
      <c r="I8" s="74"/>
      <c r="J8" s="75"/>
      <c r="K8" s="75"/>
      <c r="L8" s="76"/>
      <c r="M8" s="82" t="s">
        <v>20</v>
      </c>
      <c r="N8" s="78" t="s">
        <v>8</v>
      </c>
      <c r="O8" s="79"/>
      <c r="P8" s="79"/>
      <c r="Q8" s="79"/>
      <c r="R8" s="72"/>
      <c r="S8" s="72"/>
      <c r="T8" s="80"/>
    </row>
    <row r="9" spans="1:20" ht="9.6" customHeight="1" x14ac:dyDescent="0.25">
      <c r="A9" s="98"/>
      <c r="B9" s="70"/>
      <c r="C9" s="71"/>
      <c r="D9" s="71"/>
      <c r="E9" s="71"/>
      <c r="F9" s="72"/>
      <c r="G9" s="81"/>
      <c r="H9" s="72"/>
      <c r="I9" s="74"/>
      <c r="J9" s="75"/>
      <c r="K9" s="75"/>
      <c r="L9" s="76"/>
      <c r="M9" s="82" t="s">
        <v>21</v>
      </c>
      <c r="N9" s="78" t="s">
        <v>8</v>
      </c>
      <c r="O9" s="79"/>
      <c r="P9" s="79"/>
      <c r="Q9" s="79"/>
      <c r="R9" s="83" t="s">
        <v>62</v>
      </c>
      <c r="S9" s="83" t="s">
        <v>63</v>
      </c>
      <c r="T9" s="84"/>
    </row>
    <row r="10" spans="1:20" ht="9.9499999999999993" customHeight="1" x14ac:dyDescent="0.25">
      <c r="A10" s="98"/>
      <c r="B10" s="39" t="s">
        <v>1</v>
      </c>
      <c r="C10" s="40" t="s">
        <v>48</v>
      </c>
      <c r="D10" s="40" t="s">
        <v>49</v>
      </c>
      <c r="E10" s="40" t="s">
        <v>50</v>
      </c>
      <c r="F10" s="41">
        <f>I10*0.05</f>
        <v>49171500</v>
      </c>
      <c r="G10" s="42">
        <f>I10*0.15</f>
        <v>147514500</v>
      </c>
      <c r="H10" s="41">
        <f>G10*0.8</f>
        <v>118011600</v>
      </c>
      <c r="I10" s="43">
        <f>I77*7/5</f>
        <v>983430000</v>
      </c>
      <c r="J10" s="44">
        <v>24</v>
      </c>
      <c r="K10" s="44">
        <v>6</v>
      </c>
      <c r="L10" s="43">
        <f>I10</f>
        <v>983430000</v>
      </c>
      <c r="M10" s="45" t="s">
        <v>17</v>
      </c>
      <c r="N10" s="46">
        <f>L10/F82</f>
        <v>80280</v>
      </c>
      <c r="O10" s="48" t="s">
        <v>1</v>
      </c>
      <c r="P10" s="48" t="s">
        <v>2</v>
      </c>
      <c r="Q10" s="48" t="s">
        <v>13</v>
      </c>
      <c r="R10" s="41">
        <v>13500</v>
      </c>
      <c r="S10" s="41">
        <v>26500</v>
      </c>
      <c r="T10" s="49">
        <v>103600</v>
      </c>
    </row>
    <row r="11" spans="1:20" ht="9.9499999999999993" customHeight="1" x14ac:dyDescent="0.25">
      <c r="A11" s="98"/>
      <c r="B11" s="39"/>
      <c r="C11" s="40"/>
      <c r="D11" s="40"/>
      <c r="E11" s="40"/>
      <c r="F11" s="41"/>
      <c r="G11" s="42"/>
      <c r="H11" s="41"/>
      <c r="I11" s="43"/>
      <c r="J11" s="44"/>
      <c r="K11" s="44"/>
      <c r="L11" s="43"/>
      <c r="M11" s="47" t="s">
        <v>18</v>
      </c>
      <c r="N11" s="46">
        <f>L10/G82</f>
        <v>68293.75</v>
      </c>
      <c r="O11" s="48"/>
      <c r="P11" s="48"/>
      <c r="Q11" s="48"/>
      <c r="R11" s="41"/>
      <c r="S11" s="41"/>
      <c r="T11" s="49"/>
    </row>
    <row r="12" spans="1:20" ht="9.9499999999999993" customHeight="1" x14ac:dyDescent="0.25">
      <c r="A12" s="98"/>
      <c r="B12" s="39"/>
      <c r="C12" s="40"/>
      <c r="D12" s="40"/>
      <c r="E12" s="40"/>
      <c r="F12" s="41"/>
      <c r="G12" s="42"/>
      <c r="H12" s="41"/>
      <c r="I12" s="43"/>
      <c r="J12" s="44"/>
      <c r="K12" s="44"/>
      <c r="L12" s="43"/>
      <c r="M12" s="47" t="s">
        <v>19</v>
      </c>
      <c r="N12" s="46">
        <f>L10/H82</f>
        <v>64276.470588235294</v>
      </c>
      <c r="O12" s="48"/>
      <c r="P12" s="48"/>
      <c r="Q12" s="48"/>
      <c r="R12" s="41"/>
      <c r="S12" s="41"/>
      <c r="T12" s="49"/>
    </row>
    <row r="13" spans="1:20" ht="9.9499999999999993" customHeight="1" x14ac:dyDescent="0.25">
      <c r="A13" s="98"/>
      <c r="B13" s="39"/>
      <c r="C13" s="40"/>
      <c r="D13" s="40"/>
      <c r="E13" s="40"/>
      <c r="F13" s="41"/>
      <c r="G13" s="42"/>
      <c r="H13" s="41"/>
      <c r="I13" s="43"/>
      <c r="J13" s="44"/>
      <c r="K13" s="44"/>
      <c r="L13" s="43"/>
      <c r="M13" s="47" t="s">
        <v>20</v>
      </c>
      <c r="N13" s="46">
        <f>L10/I82</f>
        <v>56518.965517241377</v>
      </c>
      <c r="O13" s="48"/>
      <c r="P13" s="48"/>
      <c r="Q13" s="48"/>
      <c r="R13" s="41"/>
      <c r="S13" s="41"/>
      <c r="T13" s="49"/>
    </row>
    <row r="14" spans="1:20" ht="9.9499999999999993" customHeight="1" x14ac:dyDescent="0.25">
      <c r="A14" s="98"/>
      <c r="B14" s="39"/>
      <c r="C14" s="40"/>
      <c r="D14" s="40"/>
      <c r="E14" s="40"/>
      <c r="F14" s="41"/>
      <c r="G14" s="42"/>
      <c r="H14" s="41"/>
      <c r="I14" s="43"/>
      <c r="J14" s="44"/>
      <c r="K14" s="44"/>
      <c r="L14" s="43"/>
      <c r="M14" s="47" t="s">
        <v>21</v>
      </c>
      <c r="N14" s="46">
        <f>L10/J82</f>
        <v>52589.839572192512</v>
      </c>
      <c r="O14" s="48"/>
      <c r="P14" s="48"/>
      <c r="Q14" s="48"/>
      <c r="R14" s="50" t="s">
        <v>62</v>
      </c>
      <c r="S14" s="50" t="s">
        <v>64</v>
      </c>
      <c r="T14" s="51"/>
    </row>
    <row r="15" spans="1:20" ht="9.9499999999999993" customHeight="1" x14ac:dyDescent="0.25">
      <c r="A15" s="98"/>
      <c r="B15" s="70" t="s">
        <v>10</v>
      </c>
      <c r="C15" s="71" t="s">
        <v>48</v>
      </c>
      <c r="D15" s="71" t="s">
        <v>49</v>
      </c>
      <c r="E15" s="71" t="s">
        <v>50</v>
      </c>
      <c r="F15" s="72">
        <f>I15*0.05</f>
        <v>42147000</v>
      </c>
      <c r="G15" s="73">
        <f>I15*0.15</f>
        <v>126441000</v>
      </c>
      <c r="H15" s="72">
        <f>G15*0.8</f>
        <v>101152800</v>
      </c>
      <c r="I15" s="74">
        <f>I77*6/5</f>
        <v>842940000</v>
      </c>
      <c r="J15" s="75">
        <v>18</v>
      </c>
      <c r="K15" s="75">
        <v>4</v>
      </c>
      <c r="L15" s="74">
        <f>I15</f>
        <v>842940000</v>
      </c>
      <c r="M15" s="77" t="s">
        <v>17</v>
      </c>
      <c r="N15" s="85">
        <f>L15/F82</f>
        <v>68811.428571428565</v>
      </c>
      <c r="O15" s="79" t="s">
        <v>10</v>
      </c>
      <c r="P15" s="79" t="s">
        <v>11</v>
      </c>
      <c r="Q15" s="79" t="s">
        <v>13</v>
      </c>
      <c r="R15" s="72">
        <v>13500</v>
      </c>
      <c r="S15" s="72">
        <v>23300</v>
      </c>
      <c r="T15" s="80">
        <v>92300</v>
      </c>
    </row>
    <row r="16" spans="1:20" ht="9.9499999999999993" customHeight="1" x14ac:dyDescent="0.25">
      <c r="A16" s="98"/>
      <c r="B16" s="70"/>
      <c r="C16" s="71"/>
      <c r="D16" s="71"/>
      <c r="E16" s="71"/>
      <c r="F16" s="72"/>
      <c r="G16" s="81"/>
      <c r="H16" s="72"/>
      <c r="I16" s="74"/>
      <c r="J16" s="75"/>
      <c r="K16" s="75"/>
      <c r="L16" s="74"/>
      <c r="M16" s="82" t="s">
        <v>18</v>
      </c>
      <c r="N16" s="85">
        <f>L15/G82</f>
        <v>58537.5</v>
      </c>
      <c r="O16" s="79"/>
      <c r="P16" s="79"/>
      <c r="Q16" s="79"/>
      <c r="R16" s="72"/>
      <c r="S16" s="72"/>
      <c r="T16" s="80"/>
    </row>
    <row r="17" spans="1:20" ht="9.9499999999999993" customHeight="1" x14ac:dyDescent="0.25">
      <c r="A17" s="98"/>
      <c r="B17" s="70"/>
      <c r="C17" s="71"/>
      <c r="D17" s="71"/>
      <c r="E17" s="71"/>
      <c r="F17" s="72"/>
      <c r="G17" s="81"/>
      <c r="H17" s="72"/>
      <c r="I17" s="74"/>
      <c r="J17" s="75"/>
      <c r="K17" s="75"/>
      <c r="L17" s="74"/>
      <c r="M17" s="82" t="s">
        <v>19</v>
      </c>
      <c r="N17" s="85">
        <f>L15/H82</f>
        <v>55094.117647058825</v>
      </c>
      <c r="O17" s="79"/>
      <c r="P17" s="79"/>
      <c r="Q17" s="79"/>
      <c r="R17" s="72"/>
      <c r="S17" s="72"/>
      <c r="T17" s="80"/>
    </row>
    <row r="18" spans="1:20" ht="9.9499999999999993" customHeight="1" x14ac:dyDescent="0.25">
      <c r="A18" s="98"/>
      <c r="B18" s="70"/>
      <c r="C18" s="71"/>
      <c r="D18" s="71"/>
      <c r="E18" s="71"/>
      <c r="F18" s="72"/>
      <c r="G18" s="81"/>
      <c r="H18" s="72"/>
      <c r="I18" s="74"/>
      <c r="J18" s="75"/>
      <c r="K18" s="75"/>
      <c r="L18" s="74"/>
      <c r="M18" s="82" t="s">
        <v>20</v>
      </c>
      <c r="N18" s="85">
        <f>L15/I82</f>
        <v>48444.827586206899</v>
      </c>
      <c r="O18" s="79"/>
      <c r="P18" s="79"/>
      <c r="Q18" s="79"/>
      <c r="R18" s="72"/>
      <c r="S18" s="72"/>
      <c r="T18" s="80"/>
    </row>
    <row r="19" spans="1:20" ht="9.9499999999999993" customHeight="1" x14ac:dyDescent="0.25">
      <c r="A19" s="98"/>
      <c r="B19" s="70"/>
      <c r="C19" s="71"/>
      <c r="D19" s="71"/>
      <c r="E19" s="71"/>
      <c r="F19" s="72"/>
      <c r="G19" s="81"/>
      <c r="H19" s="72"/>
      <c r="I19" s="74"/>
      <c r="J19" s="75"/>
      <c r="K19" s="75"/>
      <c r="L19" s="74"/>
      <c r="M19" s="82" t="s">
        <v>21</v>
      </c>
      <c r="N19" s="85">
        <f>L15/J82</f>
        <v>45077.005347593586</v>
      </c>
      <c r="O19" s="79"/>
      <c r="P19" s="79"/>
      <c r="Q19" s="79"/>
      <c r="R19" s="83" t="s">
        <v>62</v>
      </c>
      <c r="S19" s="83" t="s">
        <v>65</v>
      </c>
      <c r="T19" s="84"/>
    </row>
    <row r="20" spans="1:20" ht="9.9499999999999993" customHeight="1" x14ac:dyDescent="0.25">
      <c r="A20" s="98"/>
      <c r="B20" s="39" t="s">
        <v>2</v>
      </c>
      <c r="C20" s="40" t="s">
        <v>48</v>
      </c>
      <c r="D20" s="40" t="s">
        <v>49</v>
      </c>
      <c r="E20" s="40" t="s">
        <v>50</v>
      </c>
      <c r="F20" s="41">
        <f>I20*0.05</f>
        <v>35122500</v>
      </c>
      <c r="G20" s="42">
        <f>I20*0.15</f>
        <v>105367500</v>
      </c>
      <c r="H20" s="41">
        <f>G20*0.8</f>
        <v>84294000</v>
      </c>
      <c r="I20" s="43">
        <f>I77</f>
        <v>702450000</v>
      </c>
      <c r="J20" s="44">
        <v>12</v>
      </c>
      <c r="K20" s="44">
        <v>3</v>
      </c>
      <c r="L20" s="43">
        <f>I20</f>
        <v>702450000</v>
      </c>
      <c r="M20" s="45" t="s">
        <v>17</v>
      </c>
      <c r="N20" s="46">
        <f>L20/F82</f>
        <v>57342.857142857145</v>
      </c>
      <c r="O20" s="48" t="s">
        <v>2</v>
      </c>
      <c r="P20" s="48" t="s">
        <v>3</v>
      </c>
      <c r="Q20" s="48" t="s">
        <v>5</v>
      </c>
      <c r="R20" s="41">
        <v>13500</v>
      </c>
      <c r="S20" s="41">
        <v>20200</v>
      </c>
      <c r="T20" s="49">
        <v>77400</v>
      </c>
    </row>
    <row r="21" spans="1:20" ht="9.9499999999999993" customHeight="1" x14ac:dyDescent="0.25">
      <c r="A21" s="98"/>
      <c r="B21" s="39"/>
      <c r="C21" s="40"/>
      <c r="D21" s="40"/>
      <c r="E21" s="40"/>
      <c r="F21" s="41"/>
      <c r="G21" s="42"/>
      <c r="H21" s="41"/>
      <c r="I21" s="43"/>
      <c r="J21" s="44"/>
      <c r="K21" s="44"/>
      <c r="L21" s="43"/>
      <c r="M21" s="47" t="s">
        <v>18</v>
      </c>
      <c r="N21" s="46">
        <f>L20/G82</f>
        <v>48781.25</v>
      </c>
      <c r="O21" s="48"/>
      <c r="P21" s="48"/>
      <c r="Q21" s="48"/>
      <c r="R21" s="41"/>
      <c r="S21" s="41"/>
      <c r="T21" s="49"/>
    </row>
    <row r="22" spans="1:20" ht="9.9499999999999993" customHeight="1" x14ac:dyDescent="0.25">
      <c r="A22" s="98"/>
      <c r="B22" s="39"/>
      <c r="C22" s="40"/>
      <c r="D22" s="40"/>
      <c r="E22" s="40"/>
      <c r="F22" s="41"/>
      <c r="G22" s="42"/>
      <c r="H22" s="41"/>
      <c r="I22" s="43"/>
      <c r="J22" s="44"/>
      <c r="K22" s="44"/>
      <c r="L22" s="43"/>
      <c r="M22" s="47" t="s">
        <v>19</v>
      </c>
      <c r="N22" s="46">
        <f>L20/H82</f>
        <v>45911.76470588235</v>
      </c>
      <c r="O22" s="48"/>
      <c r="P22" s="48"/>
      <c r="Q22" s="48"/>
      <c r="R22" s="41"/>
      <c r="S22" s="41"/>
      <c r="T22" s="49"/>
    </row>
    <row r="23" spans="1:20" ht="9.9499999999999993" customHeight="1" x14ac:dyDescent="0.25">
      <c r="A23" s="98"/>
      <c r="B23" s="39"/>
      <c r="C23" s="40"/>
      <c r="D23" s="40"/>
      <c r="E23" s="40"/>
      <c r="F23" s="41"/>
      <c r="G23" s="42"/>
      <c r="H23" s="41"/>
      <c r="I23" s="43"/>
      <c r="J23" s="44"/>
      <c r="K23" s="44"/>
      <c r="L23" s="43"/>
      <c r="M23" s="47" t="s">
        <v>20</v>
      </c>
      <c r="N23" s="46">
        <f>L20/I82</f>
        <v>40370.689655172413</v>
      </c>
      <c r="O23" s="48"/>
      <c r="P23" s="48"/>
      <c r="Q23" s="48"/>
      <c r="R23" s="41"/>
      <c r="S23" s="41"/>
      <c r="T23" s="49"/>
    </row>
    <row r="24" spans="1:20" ht="9.9499999999999993" customHeight="1" x14ac:dyDescent="0.25">
      <c r="A24" s="98"/>
      <c r="B24" s="39"/>
      <c r="C24" s="40"/>
      <c r="D24" s="40"/>
      <c r="E24" s="40"/>
      <c r="F24" s="41"/>
      <c r="G24" s="42"/>
      <c r="H24" s="41"/>
      <c r="I24" s="43"/>
      <c r="J24" s="44"/>
      <c r="K24" s="44"/>
      <c r="L24" s="43"/>
      <c r="M24" s="47" t="s">
        <v>21</v>
      </c>
      <c r="N24" s="46">
        <f>L20/J82</f>
        <v>37564.171122994652</v>
      </c>
      <c r="O24" s="48"/>
      <c r="P24" s="48"/>
      <c r="Q24" s="48"/>
      <c r="R24" s="50" t="s">
        <v>62</v>
      </c>
      <c r="S24" s="50" t="s">
        <v>71</v>
      </c>
      <c r="T24" s="51"/>
    </row>
    <row r="25" spans="1:20" ht="9.9499999999999993" customHeight="1" x14ac:dyDescent="0.25">
      <c r="A25" s="98"/>
      <c r="B25" s="70" t="s">
        <v>11</v>
      </c>
      <c r="C25" s="71" t="s">
        <v>48</v>
      </c>
      <c r="D25" s="71" t="s">
        <v>49</v>
      </c>
      <c r="E25" s="71" t="s">
        <v>50</v>
      </c>
      <c r="F25" s="72">
        <f>I25*0.05</f>
        <v>29268750</v>
      </c>
      <c r="G25" s="73">
        <f>I25*0.15</f>
        <v>87806250</v>
      </c>
      <c r="H25" s="72">
        <f>G25*0.8</f>
        <v>70245000</v>
      </c>
      <c r="I25" s="74">
        <f>I77*5/6</f>
        <v>585375000</v>
      </c>
      <c r="J25" s="75">
        <v>10</v>
      </c>
      <c r="K25" s="75">
        <v>3</v>
      </c>
      <c r="L25" s="74">
        <f>I25</f>
        <v>585375000</v>
      </c>
      <c r="M25" s="77" t="s">
        <v>17</v>
      </c>
      <c r="N25" s="85">
        <f>L25/F82</f>
        <v>47785.714285714283</v>
      </c>
      <c r="O25" s="79" t="s">
        <v>11</v>
      </c>
      <c r="P25" s="79" t="s">
        <v>12</v>
      </c>
      <c r="Q25" s="79" t="s">
        <v>14</v>
      </c>
      <c r="R25" s="72">
        <v>13500</v>
      </c>
      <c r="S25" s="72">
        <v>17400</v>
      </c>
      <c r="T25" s="80">
        <v>68900</v>
      </c>
    </row>
    <row r="26" spans="1:20" ht="9.9499999999999993" customHeight="1" x14ac:dyDescent="0.25">
      <c r="A26" s="98"/>
      <c r="B26" s="70"/>
      <c r="C26" s="71"/>
      <c r="D26" s="71"/>
      <c r="E26" s="71"/>
      <c r="F26" s="72"/>
      <c r="G26" s="81"/>
      <c r="H26" s="72"/>
      <c r="I26" s="74"/>
      <c r="J26" s="75"/>
      <c r="K26" s="75"/>
      <c r="L26" s="74"/>
      <c r="M26" s="82" t="s">
        <v>18</v>
      </c>
      <c r="N26" s="85">
        <f>L25/G82</f>
        <v>40651.041666666664</v>
      </c>
      <c r="O26" s="79"/>
      <c r="P26" s="79"/>
      <c r="Q26" s="79"/>
      <c r="R26" s="72"/>
      <c r="S26" s="72"/>
      <c r="T26" s="80"/>
    </row>
    <row r="27" spans="1:20" ht="9.9499999999999993" customHeight="1" x14ac:dyDescent="0.25">
      <c r="A27" s="98"/>
      <c r="B27" s="70"/>
      <c r="C27" s="71"/>
      <c r="D27" s="71"/>
      <c r="E27" s="71"/>
      <c r="F27" s="72"/>
      <c r="G27" s="81"/>
      <c r="H27" s="72"/>
      <c r="I27" s="74"/>
      <c r="J27" s="75"/>
      <c r="K27" s="75"/>
      <c r="L27" s="74"/>
      <c r="M27" s="82" t="s">
        <v>19</v>
      </c>
      <c r="N27" s="85">
        <f>L25/H82</f>
        <v>38259.803921568629</v>
      </c>
      <c r="O27" s="79"/>
      <c r="P27" s="79"/>
      <c r="Q27" s="79"/>
      <c r="R27" s="72"/>
      <c r="S27" s="72"/>
      <c r="T27" s="80"/>
    </row>
    <row r="28" spans="1:20" ht="9.9499999999999993" customHeight="1" x14ac:dyDescent="0.25">
      <c r="A28" s="98"/>
      <c r="B28" s="70"/>
      <c r="C28" s="71"/>
      <c r="D28" s="71"/>
      <c r="E28" s="71"/>
      <c r="F28" s="72"/>
      <c r="G28" s="81"/>
      <c r="H28" s="72"/>
      <c r="I28" s="74"/>
      <c r="J28" s="75"/>
      <c r="K28" s="75"/>
      <c r="L28" s="74"/>
      <c r="M28" s="82" t="s">
        <v>20</v>
      </c>
      <c r="N28" s="85">
        <f>L25/I82</f>
        <v>33642.241379310348</v>
      </c>
      <c r="O28" s="79"/>
      <c r="P28" s="79"/>
      <c r="Q28" s="79"/>
      <c r="R28" s="72"/>
      <c r="S28" s="72"/>
      <c r="T28" s="80"/>
    </row>
    <row r="29" spans="1:20" ht="9.9499999999999993" customHeight="1" x14ac:dyDescent="0.25">
      <c r="A29" s="98"/>
      <c r="B29" s="70"/>
      <c r="C29" s="71"/>
      <c r="D29" s="71"/>
      <c r="E29" s="71"/>
      <c r="F29" s="72"/>
      <c r="G29" s="81"/>
      <c r="H29" s="72"/>
      <c r="I29" s="74"/>
      <c r="J29" s="75"/>
      <c r="K29" s="75"/>
      <c r="L29" s="74"/>
      <c r="M29" s="82" t="s">
        <v>21</v>
      </c>
      <c r="N29" s="85">
        <f>L25/J82</f>
        <v>31303.475935828876</v>
      </c>
      <c r="O29" s="79"/>
      <c r="P29" s="79"/>
      <c r="Q29" s="79"/>
      <c r="R29" s="83" t="s">
        <v>62</v>
      </c>
      <c r="S29" s="83" t="s">
        <v>76</v>
      </c>
      <c r="T29" s="84"/>
    </row>
    <row r="30" spans="1:20" ht="9.9499999999999993" customHeight="1" x14ac:dyDescent="0.25">
      <c r="A30" s="98"/>
      <c r="B30" s="39" t="s">
        <v>3</v>
      </c>
      <c r="C30" s="40" t="s">
        <v>48</v>
      </c>
      <c r="D30" s="40" t="s">
        <v>49</v>
      </c>
      <c r="E30" s="40" t="s">
        <v>50</v>
      </c>
      <c r="F30" s="41">
        <f>I30*0.05</f>
        <v>23415000</v>
      </c>
      <c r="G30" s="42">
        <f>I30*0.15</f>
        <v>70245000</v>
      </c>
      <c r="H30" s="41">
        <f>G30*0.8</f>
        <v>56196000</v>
      </c>
      <c r="I30" s="43">
        <f>I77*2/3</f>
        <v>468300000</v>
      </c>
      <c r="J30" s="44">
        <v>9</v>
      </c>
      <c r="K30" s="44">
        <v>2</v>
      </c>
      <c r="L30" s="43">
        <f>I30</f>
        <v>468300000</v>
      </c>
      <c r="M30" s="45" t="s">
        <v>17</v>
      </c>
      <c r="N30" s="46">
        <f>L30/F82</f>
        <v>38228.571428571428</v>
      </c>
      <c r="O30" s="48" t="s">
        <v>3</v>
      </c>
      <c r="P30" s="48" t="s">
        <v>12</v>
      </c>
      <c r="Q30" s="48" t="s">
        <v>6</v>
      </c>
      <c r="R30" s="41">
        <v>13500</v>
      </c>
      <c r="S30" s="41">
        <v>16000</v>
      </c>
      <c r="T30" s="49">
        <v>58300</v>
      </c>
    </row>
    <row r="31" spans="1:20" ht="9.9499999999999993" customHeight="1" x14ac:dyDescent="0.25">
      <c r="A31" s="98"/>
      <c r="B31" s="39"/>
      <c r="C31" s="40"/>
      <c r="D31" s="40"/>
      <c r="E31" s="40"/>
      <c r="F31" s="41"/>
      <c r="G31" s="42"/>
      <c r="H31" s="41"/>
      <c r="I31" s="43"/>
      <c r="J31" s="44"/>
      <c r="K31" s="44"/>
      <c r="L31" s="43"/>
      <c r="M31" s="47" t="s">
        <v>18</v>
      </c>
      <c r="N31" s="46">
        <f>L30/G82</f>
        <v>32520.833333333332</v>
      </c>
      <c r="O31" s="48"/>
      <c r="P31" s="48"/>
      <c r="Q31" s="48"/>
      <c r="R31" s="41"/>
      <c r="S31" s="41"/>
      <c r="T31" s="49"/>
    </row>
    <row r="32" spans="1:20" ht="9.9499999999999993" customHeight="1" x14ac:dyDescent="0.25">
      <c r="A32" s="98"/>
      <c r="B32" s="39"/>
      <c r="C32" s="40"/>
      <c r="D32" s="40"/>
      <c r="E32" s="40"/>
      <c r="F32" s="41"/>
      <c r="G32" s="42"/>
      <c r="H32" s="41"/>
      <c r="I32" s="43"/>
      <c r="J32" s="44"/>
      <c r="K32" s="44"/>
      <c r="L32" s="43"/>
      <c r="M32" s="47" t="s">
        <v>19</v>
      </c>
      <c r="N32" s="46">
        <f>L30/H82</f>
        <v>30607.843137254902</v>
      </c>
      <c r="O32" s="48"/>
      <c r="P32" s="48"/>
      <c r="Q32" s="48"/>
      <c r="R32" s="41"/>
      <c r="S32" s="41"/>
      <c r="T32" s="49"/>
    </row>
    <row r="33" spans="1:20" ht="9.9499999999999993" customHeight="1" x14ac:dyDescent="0.25">
      <c r="A33" s="98"/>
      <c r="B33" s="39"/>
      <c r="C33" s="40"/>
      <c r="D33" s="40"/>
      <c r="E33" s="40"/>
      <c r="F33" s="41"/>
      <c r="G33" s="42"/>
      <c r="H33" s="41"/>
      <c r="I33" s="43"/>
      <c r="J33" s="44"/>
      <c r="K33" s="44"/>
      <c r="L33" s="43"/>
      <c r="M33" s="47" t="s">
        <v>20</v>
      </c>
      <c r="N33" s="46">
        <f>L30/I82</f>
        <v>26913.793103448275</v>
      </c>
      <c r="O33" s="48"/>
      <c r="P33" s="48"/>
      <c r="Q33" s="48"/>
      <c r="R33" s="41"/>
      <c r="S33" s="41"/>
      <c r="T33" s="49"/>
    </row>
    <row r="34" spans="1:20" ht="9.9499999999999993" customHeight="1" x14ac:dyDescent="0.25">
      <c r="A34" s="98"/>
      <c r="B34" s="39"/>
      <c r="C34" s="40"/>
      <c r="D34" s="40"/>
      <c r="E34" s="40"/>
      <c r="F34" s="41"/>
      <c r="G34" s="42"/>
      <c r="H34" s="41"/>
      <c r="I34" s="43"/>
      <c r="J34" s="44"/>
      <c r="K34" s="44"/>
      <c r="L34" s="43"/>
      <c r="M34" s="47" t="s">
        <v>21</v>
      </c>
      <c r="N34" s="46">
        <f>L30/J82</f>
        <v>25042.780748663103</v>
      </c>
      <c r="O34" s="48"/>
      <c r="P34" s="48"/>
      <c r="Q34" s="48"/>
      <c r="R34" s="50" t="s">
        <v>62</v>
      </c>
      <c r="S34" s="50" t="s">
        <v>70</v>
      </c>
      <c r="T34" s="51"/>
    </row>
    <row r="35" spans="1:20" ht="9.9499999999999993" customHeight="1" x14ac:dyDescent="0.25">
      <c r="A35" s="98"/>
      <c r="B35" s="70" t="s">
        <v>12</v>
      </c>
      <c r="C35" s="71" t="s">
        <v>48</v>
      </c>
      <c r="D35" s="71" t="s">
        <v>49</v>
      </c>
      <c r="E35" s="71" t="s">
        <v>50</v>
      </c>
      <c r="F35" s="72">
        <f>I35*0.05</f>
        <v>17561250</v>
      </c>
      <c r="G35" s="73">
        <f>I35*0.15</f>
        <v>52683750</v>
      </c>
      <c r="H35" s="72">
        <f>G35*0.8</f>
        <v>42147000</v>
      </c>
      <c r="I35" s="74">
        <f>I77*0.5</f>
        <v>351225000</v>
      </c>
      <c r="J35" s="75">
        <v>8</v>
      </c>
      <c r="K35" s="75">
        <v>2</v>
      </c>
      <c r="L35" s="74">
        <f>I35</f>
        <v>351225000</v>
      </c>
      <c r="M35" s="77" t="s">
        <v>17</v>
      </c>
      <c r="N35" s="85">
        <f>L35/F82</f>
        <v>28671.428571428572</v>
      </c>
      <c r="O35" s="79" t="s">
        <v>12</v>
      </c>
      <c r="P35" s="79" t="s">
        <v>4</v>
      </c>
      <c r="Q35" s="79" t="s">
        <v>15</v>
      </c>
      <c r="R35" s="72">
        <v>13500</v>
      </c>
      <c r="S35" s="72">
        <v>12500</v>
      </c>
      <c r="T35" s="80">
        <v>49300</v>
      </c>
    </row>
    <row r="36" spans="1:20" ht="9.9499999999999993" customHeight="1" x14ac:dyDescent="0.25">
      <c r="A36" s="98"/>
      <c r="B36" s="70"/>
      <c r="C36" s="71"/>
      <c r="D36" s="71"/>
      <c r="E36" s="71"/>
      <c r="F36" s="72"/>
      <c r="G36" s="81"/>
      <c r="H36" s="72"/>
      <c r="I36" s="74"/>
      <c r="J36" s="75"/>
      <c r="K36" s="75"/>
      <c r="L36" s="74"/>
      <c r="M36" s="82" t="s">
        <v>18</v>
      </c>
      <c r="N36" s="85">
        <f>L35/G82</f>
        <v>24390.625</v>
      </c>
      <c r="O36" s="79"/>
      <c r="P36" s="79"/>
      <c r="Q36" s="79"/>
      <c r="R36" s="72"/>
      <c r="S36" s="72"/>
      <c r="T36" s="80"/>
    </row>
    <row r="37" spans="1:20" ht="9.9499999999999993" customHeight="1" x14ac:dyDescent="0.25">
      <c r="A37" s="98"/>
      <c r="B37" s="70"/>
      <c r="C37" s="71"/>
      <c r="D37" s="71"/>
      <c r="E37" s="71"/>
      <c r="F37" s="72"/>
      <c r="G37" s="81"/>
      <c r="H37" s="72"/>
      <c r="I37" s="74"/>
      <c r="J37" s="75"/>
      <c r="K37" s="75"/>
      <c r="L37" s="74"/>
      <c r="M37" s="82" t="s">
        <v>19</v>
      </c>
      <c r="N37" s="85">
        <f>L35/H82</f>
        <v>22955.882352941175</v>
      </c>
      <c r="O37" s="79"/>
      <c r="P37" s="79"/>
      <c r="Q37" s="79"/>
      <c r="R37" s="72"/>
      <c r="S37" s="72"/>
      <c r="T37" s="80"/>
    </row>
    <row r="38" spans="1:20" ht="9.9499999999999993" customHeight="1" x14ac:dyDescent="0.25">
      <c r="A38" s="98"/>
      <c r="B38" s="70"/>
      <c r="C38" s="71"/>
      <c r="D38" s="71"/>
      <c r="E38" s="71"/>
      <c r="F38" s="72"/>
      <c r="G38" s="81"/>
      <c r="H38" s="72"/>
      <c r="I38" s="74"/>
      <c r="J38" s="75"/>
      <c r="K38" s="75"/>
      <c r="L38" s="74"/>
      <c r="M38" s="82" t="s">
        <v>20</v>
      </c>
      <c r="N38" s="85">
        <f>L35/I82</f>
        <v>20185.344827586207</v>
      </c>
      <c r="O38" s="79"/>
      <c r="P38" s="79"/>
      <c r="Q38" s="79"/>
      <c r="R38" s="72"/>
      <c r="S38" s="72"/>
      <c r="T38" s="80"/>
    </row>
    <row r="39" spans="1:20" ht="9.9499999999999993" customHeight="1" x14ac:dyDescent="0.25">
      <c r="A39" s="98"/>
      <c r="B39" s="70"/>
      <c r="C39" s="71"/>
      <c r="D39" s="71"/>
      <c r="E39" s="71"/>
      <c r="F39" s="72"/>
      <c r="G39" s="81"/>
      <c r="H39" s="72"/>
      <c r="I39" s="74"/>
      <c r="J39" s="75"/>
      <c r="K39" s="75"/>
      <c r="L39" s="74"/>
      <c r="M39" s="82" t="s">
        <v>21</v>
      </c>
      <c r="N39" s="85">
        <f>L35/J82</f>
        <v>18782.085561497326</v>
      </c>
      <c r="O39" s="79"/>
      <c r="P39" s="79"/>
      <c r="Q39" s="79"/>
      <c r="R39" s="83" t="s">
        <v>62</v>
      </c>
      <c r="S39" s="83" t="s">
        <v>75</v>
      </c>
      <c r="T39" s="84"/>
    </row>
    <row r="40" spans="1:20" ht="9.9499999999999993" customHeight="1" x14ac:dyDescent="0.25">
      <c r="A40" s="98"/>
      <c r="B40" s="39" t="s">
        <v>4</v>
      </c>
      <c r="C40" s="40" t="s">
        <v>48</v>
      </c>
      <c r="D40" s="40" t="s">
        <v>49</v>
      </c>
      <c r="E40" s="40" t="s">
        <v>50</v>
      </c>
      <c r="F40" s="41">
        <f>I40*0.05</f>
        <v>11707500</v>
      </c>
      <c r="G40" s="41">
        <f>I40*0.1</f>
        <v>23415000</v>
      </c>
      <c r="H40" s="41">
        <f>G40*0.8</f>
        <v>18732000</v>
      </c>
      <c r="I40" s="43">
        <f>I77/3</f>
        <v>234150000</v>
      </c>
      <c r="J40" s="44">
        <v>6</v>
      </c>
      <c r="K40" s="44">
        <v>2</v>
      </c>
      <c r="L40" s="43">
        <f>I40*1.15</f>
        <v>269272500</v>
      </c>
      <c r="M40" s="45" t="s">
        <v>17</v>
      </c>
      <c r="N40" s="46">
        <f>L40/F82</f>
        <v>21981.428571428572</v>
      </c>
      <c r="O40" s="48" t="s">
        <v>4</v>
      </c>
      <c r="P40" s="48" t="s">
        <v>13</v>
      </c>
      <c r="Q40" s="48" t="s">
        <v>15</v>
      </c>
      <c r="R40" s="41">
        <v>13500</v>
      </c>
      <c r="S40" s="41">
        <v>10100</v>
      </c>
      <c r="T40" s="49">
        <v>38600</v>
      </c>
    </row>
    <row r="41" spans="1:20" ht="9.9499999999999993" customHeight="1" x14ac:dyDescent="0.25">
      <c r="A41" s="98"/>
      <c r="B41" s="39"/>
      <c r="C41" s="40"/>
      <c r="D41" s="40"/>
      <c r="E41" s="40"/>
      <c r="F41" s="41"/>
      <c r="G41" s="41"/>
      <c r="H41" s="41"/>
      <c r="I41" s="43"/>
      <c r="J41" s="44"/>
      <c r="K41" s="44"/>
      <c r="L41" s="43"/>
      <c r="M41" s="47" t="s">
        <v>18</v>
      </c>
      <c r="N41" s="46">
        <f>L40/G82</f>
        <v>18699.479166666668</v>
      </c>
      <c r="O41" s="48"/>
      <c r="P41" s="48"/>
      <c r="Q41" s="48"/>
      <c r="R41" s="41"/>
      <c r="S41" s="41"/>
      <c r="T41" s="49"/>
    </row>
    <row r="42" spans="1:20" ht="9.9499999999999993" customHeight="1" x14ac:dyDescent="0.25">
      <c r="A42" s="98"/>
      <c r="B42" s="39"/>
      <c r="C42" s="40"/>
      <c r="D42" s="40"/>
      <c r="E42" s="40"/>
      <c r="F42" s="41"/>
      <c r="G42" s="41"/>
      <c r="H42" s="41"/>
      <c r="I42" s="43"/>
      <c r="J42" s="44"/>
      <c r="K42" s="44"/>
      <c r="L42" s="43"/>
      <c r="M42" s="47" t="s">
        <v>19</v>
      </c>
      <c r="N42" s="46">
        <f>L40/H82</f>
        <v>17599.50980392157</v>
      </c>
      <c r="O42" s="48"/>
      <c r="P42" s="48"/>
      <c r="Q42" s="48"/>
      <c r="R42" s="41"/>
      <c r="S42" s="41"/>
      <c r="T42" s="49"/>
    </row>
    <row r="43" spans="1:20" ht="9.9499999999999993" customHeight="1" x14ac:dyDescent="0.25">
      <c r="A43" s="98"/>
      <c r="B43" s="39"/>
      <c r="C43" s="40"/>
      <c r="D43" s="40"/>
      <c r="E43" s="40"/>
      <c r="F43" s="41"/>
      <c r="G43" s="41"/>
      <c r="H43" s="41"/>
      <c r="I43" s="43"/>
      <c r="J43" s="44"/>
      <c r="K43" s="44"/>
      <c r="L43" s="43"/>
      <c r="M43" s="47" t="s">
        <v>20</v>
      </c>
      <c r="N43" s="46">
        <f>L40/I82</f>
        <v>15475.431034482759</v>
      </c>
      <c r="O43" s="48"/>
      <c r="P43" s="48"/>
      <c r="Q43" s="48"/>
      <c r="R43" s="41"/>
      <c r="S43" s="41"/>
      <c r="T43" s="49"/>
    </row>
    <row r="44" spans="1:20" ht="9.9499999999999993" customHeight="1" x14ac:dyDescent="0.25">
      <c r="A44" s="98"/>
      <c r="B44" s="39"/>
      <c r="C44" s="40"/>
      <c r="D44" s="40"/>
      <c r="E44" s="40"/>
      <c r="F44" s="41"/>
      <c r="G44" s="41"/>
      <c r="H44" s="41"/>
      <c r="I44" s="43"/>
      <c r="J44" s="44"/>
      <c r="K44" s="44"/>
      <c r="L44" s="43"/>
      <c r="M44" s="47" t="s">
        <v>21</v>
      </c>
      <c r="N44" s="46">
        <f>L40/J82</f>
        <v>14399.598930481283</v>
      </c>
      <c r="O44" s="48"/>
      <c r="P44" s="48"/>
      <c r="Q44" s="48"/>
      <c r="R44" s="50" t="s">
        <v>62</v>
      </c>
      <c r="S44" s="50" t="s">
        <v>69</v>
      </c>
      <c r="T44" s="51"/>
    </row>
    <row r="45" spans="1:20" ht="9.9499999999999993" customHeight="1" x14ac:dyDescent="0.25">
      <c r="A45" s="86">
        <f>I45/I78</f>
        <v>36</v>
      </c>
      <c r="B45" s="70" t="s">
        <v>13</v>
      </c>
      <c r="C45" s="71" t="s">
        <v>48</v>
      </c>
      <c r="D45" s="71" t="s">
        <v>49</v>
      </c>
      <c r="E45" s="71" t="s">
        <v>50</v>
      </c>
      <c r="F45" s="72">
        <f>I45*0.05</f>
        <v>7024500</v>
      </c>
      <c r="G45" s="72">
        <f>I45*0.1</f>
        <v>14049000</v>
      </c>
      <c r="H45" s="72">
        <f>G45*0.8</f>
        <v>11239200</v>
      </c>
      <c r="I45" s="74">
        <f>I77/5</f>
        <v>140490000</v>
      </c>
      <c r="J45" s="75">
        <v>5</v>
      </c>
      <c r="K45" s="75">
        <v>2</v>
      </c>
      <c r="L45" s="74">
        <f>I45*4/3</f>
        <v>187320000</v>
      </c>
      <c r="M45" s="77" t="s">
        <v>17</v>
      </c>
      <c r="N45" s="85">
        <f>L45/F82</f>
        <v>15291.428571428571</v>
      </c>
      <c r="O45" s="79" t="s">
        <v>13</v>
      </c>
      <c r="P45" s="79" t="s">
        <v>13</v>
      </c>
      <c r="Q45" s="79" t="s">
        <v>7</v>
      </c>
      <c r="R45" s="72">
        <v>13500</v>
      </c>
      <c r="S45" s="72">
        <v>8500</v>
      </c>
      <c r="T45" s="80">
        <v>32800</v>
      </c>
    </row>
    <row r="46" spans="1:20" ht="9.9499999999999993" customHeight="1" x14ac:dyDescent="0.25">
      <c r="A46" s="86"/>
      <c r="B46" s="70"/>
      <c r="C46" s="71"/>
      <c r="D46" s="71"/>
      <c r="E46" s="71"/>
      <c r="F46" s="72"/>
      <c r="G46" s="72"/>
      <c r="H46" s="72"/>
      <c r="I46" s="74"/>
      <c r="J46" s="75"/>
      <c r="K46" s="75"/>
      <c r="L46" s="74"/>
      <c r="M46" s="82" t="s">
        <v>18</v>
      </c>
      <c r="N46" s="85">
        <f>L45/G82</f>
        <v>13008.333333333334</v>
      </c>
      <c r="O46" s="79"/>
      <c r="P46" s="79"/>
      <c r="Q46" s="79"/>
      <c r="R46" s="72"/>
      <c r="S46" s="72"/>
      <c r="T46" s="80"/>
    </row>
    <row r="47" spans="1:20" ht="9.9499999999999993" customHeight="1" x14ac:dyDescent="0.25">
      <c r="A47" s="86"/>
      <c r="B47" s="70"/>
      <c r="C47" s="71"/>
      <c r="D47" s="71"/>
      <c r="E47" s="71"/>
      <c r="F47" s="72"/>
      <c r="G47" s="72"/>
      <c r="H47" s="72"/>
      <c r="I47" s="74"/>
      <c r="J47" s="75"/>
      <c r="K47" s="75"/>
      <c r="L47" s="74"/>
      <c r="M47" s="82" t="s">
        <v>19</v>
      </c>
      <c r="N47" s="85">
        <f>L45/H82</f>
        <v>12243.137254901962</v>
      </c>
      <c r="O47" s="79"/>
      <c r="P47" s="79"/>
      <c r="Q47" s="79"/>
      <c r="R47" s="72"/>
      <c r="S47" s="72"/>
      <c r="T47" s="80"/>
    </row>
    <row r="48" spans="1:20" ht="9.9499999999999993" customHeight="1" x14ac:dyDescent="0.25">
      <c r="A48" s="86"/>
      <c r="B48" s="70"/>
      <c r="C48" s="71"/>
      <c r="D48" s="71"/>
      <c r="E48" s="71"/>
      <c r="F48" s="72"/>
      <c r="G48" s="72"/>
      <c r="H48" s="72"/>
      <c r="I48" s="74"/>
      <c r="J48" s="75"/>
      <c r="K48" s="75"/>
      <c r="L48" s="74"/>
      <c r="M48" s="82" t="s">
        <v>20</v>
      </c>
      <c r="N48" s="85">
        <f>L45/I82</f>
        <v>10765.51724137931</v>
      </c>
      <c r="O48" s="79"/>
      <c r="P48" s="79"/>
      <c r="Q48" s="79"/>
      <c r="R48" s="72"/>
      <c r="S48" s="72"/>
      <c r="T48" s="80"/>
    </row>
    <row r="49" spans="1:20" ht="9.9499999999999993" customHeight="1" x14ac:dyDescent="0.25">
      <c r="A49" s="86"/>
      <c r="B49" s="70"/>
      <c r="C49" s="71"/>
      <c r="D49" s="71"/>
      <c r="E49" s="71"/>
      <c r="F49" s="72"/>
      <c r="G49" s="72"/>
      <c r="H49" s="72"/>
      <c r="I49" s="74"/>
      <c r="J49" s="75"/>
      <c r="K49" s="75"/>
      <c r="L49" s="74"/>
      <c r="M49" s="82" t="s">
        <v>21</v>
      </c>
      <c r="N49" s="85">
        <f>L45/J82</f>
        <v>10017.112299465241</v>
      </c>
      <c r="O49" s="79"/>
      <c r="P49" s="79"/>
      <c r="Q49" s="79"/>
      <c r="R49" s="83" t="s">
        <v>62</v>
      </c>
      <c r="S49" s="83" t="s">
        <v>74</v>
      </c>
      <c r="T49" s="84"/>
    </row>
    <row r="50" spans="1:20" ht="9.9499999999999993" customHeight="1" x14ac:dyDescent="0.25">
      <c r="A50" s="52">
        <f>I50/I78</f>
        <v>18</v>
      </c>
      <c r="B50" s="39" t="s">
        <v>5</v>
      </c>
      <c r="C50" s="40" t="s">
        <v>48</v>
      </c>
      <c r="D50" s="40" t="s">
        <v>49</v>
      </c>
      <c r="E50" s="40" t="s">
        <v>50</v>
      </c>
      <c r="F50" s="41">
        <f>I50*0.05</f>
        <v>3512250</v>
      </c>
      <c r="G50" s="41" t="s">
        <v>9</v>
      </c>
      <c r="H50" s="41" t="s">
        <v>9</v>
      </c>
      <c r="I50" s="43">
        <f>I77/10</f>
        <v>70245000</v>
      </c>
      <c r="J50" s="44">
        <v>3</v>
      </c>
      <c r="K50" s="44">
        <v>1</v>
      </c>
      <c r="L50" s="43">
        <f>I50*2</f>
        <v>140490000</v>
      </c>
      <c r="M50" s="45" t="s">
        <v>17</v>
      </c>
      <c r="N50" s="46">
        <f>L50/F82</f>
        <v>11468.571428571429</v>
      </c>
      <c r="O50" s="48" t="s">
        <v>5</v>
      </c>
      <c r="P50" s="48" t="s">
        <v>6</v>
      </c>
      <c r="Q50" s="48" t="s">
        <v>7</v>
      </c>
      <c r="R50" s="41">
        <v>13500</v>
      </c>
      <c r="S50" s="41">
        <v>6750</v>
      </c>
      <c r="T50" s="49">
        <v>26500</v>
      </c>
    </row>
    <row r="51" spans="1:20" ht="9.9499999999999993" customHeight="1" x14ac:dyDescent="0.25">
      <c r="A51" s="52"/>
      <c r="B51" s="39"/>
      <c r="C51" s="40"/>
      <c r="D51" s="40"/>
      <c r="E51" s="40"/>
      <c r="F51" s="41"/>
      <c r="G51" s="41"/>
      <c r="H51" s="41"/>
      <c r="I51" s="43"/>
      <c r="J51" s="44"/>
      <c r="K51" s="44"/>
      <c r="L51" s="43"/>
      <c r="M51" s="47" t="s">
        <v>18</v>
      </c>
      <c r="N51" s="46">
        <f>L50/G82</f>
        <v>9756.25</v>
      </c>
      <c r="O51" s="48"/>
      <c r="P51" s="48"/>
      <c r="Q51" s="48"/>
      <c r="R51" s="41"/>
      <c r="S51" s="41"/>
      <c r="T51" s="49"/>
    </row>
    <row r="52" spans="1:20" ht="9.9499999999999993" customHeight="1" x14ac:dyDescent="0.25">
      <c r="A52" s="52"/>
      <c r="B52" s="39"/>
      <c r="C52" s="40"/>
      <c r="D52" s="40"/>
      <c r="E52" s="40"/>
      <c r="F52" s="41"/>
      <c r="G52" s="41"/>
      <c r="H52" s="41"/>
      <c r="I52" s="43"/>
      <c r="J52" s="44"/>
      <c r="K52" s="44"/>
      <c r="L52" s="43"/>
      <c r="M52" s="47" t="s">
        <v>19</v>
      </c>
      <c r="N52" s="46">
        <f>L50/H82</f>
        <v>9182.3529411764703</v>
      </c>
      <c r="O52" s="48"/>
      <c r="P52" s="48"/>
      <c r="Q52" s="48"/>
      <c r="R52" s="41"/>
      <c r="S52" s="41"/>
      <c r="T52" s="49"/>
    </row>
    <row r="53" spans="1:20" ht="9.9499999999999993" customHeight="1" x14ac:dyDescent="0.25">
      <c r="A53" s="52"/>
      <c r="B53" s="39"/>
      <c r="C53" s="40"/>
      <c r="D53" s="40"/>
      <c r="E53" s="40"/>
      <c r="F53" s="41"/>
      <c r="G53" s="41"/>
      <c r="H53" s="41"/>
      <c r="I53" s="43"/>
      <c r="J53" s="44"/>
      <c r="K53" s="44"/>
      <c r="L53" s="43"/>
      <c r="M53" s="47" t="s">
        <v>20</v>
      </c>
      <c r="N53" s="46">
        <f>L50/I82</f>
        <v>8074.1379310344828</v>
      </c>
      <c r="O53" s="48"/>
      <c r="P53" s="48"/>
      <c r="Q53" s="48"/>
      <c r="R53" s="41"/>
      <c r="S53" s="41"/>
      <c r="T53" s="49"/>
    </row>
    <row r="54" spans="1:20" ht="9.9499999999999993" customHeight="1" x14ac:dyDescent="0.25">
      <c r="A54" s="52"/>
      <c r="B54" s="39"/>
      <c r="C54" s="40"/>
      <c r="D54" s="40"/>
      <c r="E54" s="40"/>
      <c r="F54" s="41"/>
      <c r="G54" s="41"/>
      <c r="H54" s="41"/>
      <c r="I54" s="43"/>
      <c r="J54" s="44"/>
      <c r="K54" s="44"/>
      <c r="L54" s="43"/>
      <c r="M54" s="47" t="s">
        <v>21</v>
      </c>
      <c r="N54" s="46">
        <f>L50/J82</f>
        <v>7512.8342245989306</v>
      </c>
      <c r="O54" s="48"/>
      <c r="P54" s="48"/>
      <c r="Q54" s="48"/>
      <c r="R54" s="50" t="s">
        <v>62</v>
      </c>
      <c r="S54" s="50" t="s">
        <v>68</v>
      </c>
      <c r="T54" s="51"/>
    </row>
    <row r="55" spans="1:20" ht="9.9499999999999993" customHeight="1" x14ac:dyDescent="0.25">
      <c r="A55" s="87">
        <f>I55/I78</f>
        <v>15.3</v>
      </c>
      <c r="B55" s="70" t="s">
        <v>14</v>
      </c>
      <c r="C55" s="71" t="s">
        <v>48</v>
      </c>
      <c r="D55" s="71" t="s">
        <v>49</v>
      </c>
      <c r="E55" s="71" t="s">
        <v>50</v>
      </c>
      <c r="F55" s="72">
        <f>I55*0.05</f>
        <v>2985412.5</v>
      </c>
      <c r="G55" s="72" t="s">
        <v>9</v>
      </c>
      <c r="H55" s="72" t="s">
        <v>9</v>
      </c>
      <c r="I55" s="74">
        <f>I77*17/200</f>
        <v>59708250</v>
      </c>
      <c r="J55" s="75">
        <v>3</v>
      </c>
      <c r="K55" s="75">
        <v>1</v>
      </c>
      <c r="L55" s="74">
        <f>I55*1.75</f>
        <v>104489437.5</v>
      </c>
      <c r="M55" s="77" t="s">
        <v>17</v>
      </c>
      <c r="N55" s="85">
        <f>L55/F82</f>
        <v>8529.75</v>
      </c>
      <c r="O55" s="79" t="s">
        <v>14</v>
      </c>
      <c r="P55" s="79" t="s">
        <v>6</v>
      </c>
      <c r="Q55" s="79" t="s">
        <v>7</v>
      </c>
      <c r="R55" s="72">
        <v>13500</v>
      </c>
      <c r="S55" s="72">
        <v>5400</v>
      </c>
      <c r="T55" s="80">
        <v>22000</v>
      </c>
    </row>
    <row r="56" spans="1:20" ht="9.9499999999999993" customHeight="1" x14ac:dyDescent="0.25">
      <c r="A56" s="87"/>
      <c r="B56" s="70"/>
      <c r="C56" s="71"/>
      <c r="D56" s="71"/>
      <c r="E56" s="71"/>
      <c r="F56" s="72"/>
      <c r="G56" s="72"/>
      <c r="H56" s="72"/>
      <c r="I56" s="74"/>
      <c r="J56" s="75"/>
      <c r="K56" s="75"/>
      <c r="L56" s="74"/>
      <c r="M56" s="82" t="s">
        <v>18</v>
      </c>
      <c r="N56" s="85">
        <f>L55/G82</f>
        <v>7256.2109375</v>
      </c>
      <c r="O56" s="79"/>
      <c r="P56" s="79"/>
      <c r="Q56" s="79"/>
      <c r="R56" s="72"/>
      <c r="S56" s="72"/>
      <c r="T56" s="80"/>
    </row>
    <row r="57" spans="1:20" ht="9.9499999999999993" customHeight="1" x14ac:dyDescent="0.25">
      <c r="A57" s="87"/>
      <c r="B57" s="70"/>
      <c r="C57" s="71"/>
      <c r="D57" s="71"/>
      <c r="E57" s="71"/>
      <c r="F57" s="72"/>
      <c r="G57" s="72"/>
      <c r="H57" s="72"/>
      <c r="I57" s="74"/>
      <c r="J57" s="75"/>
      <c r="K57" s="75"/>
      <c r="L57" s="74"/>
      <c r="M57" s="82" t="s">
        <v>19</v>
      </c>
      <c r="N57" s="85">
        <f>L55/H82</f>
        <v>6829.375</v>
      </c>
      <c r="O57" s="79"/>
      <c r="P57" s="79"/>
      <c r="Q57" s="79"/>
      <c r="R57" s="72"/>
      <c r="S57" s="72"/>
      <c r="T57" s="80"/>
    </row>
    <row r="58" spans="1:20" ht="9.9499999999999993" customHeight="1" x14ac:dyDescent="0.25">
      <c r="A58" s="87"/>
      <c r="B58" s="70"/>
      <c r="C58" s="71"/>
      <c r="D58" s="71"/>
      <c r="E58" s="71"/>
      <c r="F58" s="72"/>
      <c r="G58" s="72"/>
      <c r="H58" s="72"/>
      <c r="I58" s="74"/>
      <c r="J58" s="75"/>
      <c r="K58" s="75"/>
      <c r="L58" s="74"/>
      <c r="M58" s="82" t="s">
        <v>20</v>
      </c>
      <c r="N58" s="85">
        <f>L55/I82</f>
        <v>6005.1400862068967</v>
      </c>
      <c r="O58" s="79"/>
      <c r="P58" s="79"/>
      <c r="Q58" s="79"/>
      <c r="R58" s="72"/>
      <c r="S58" s="72"/>
      <c r="T58" s="80"/>
    </row>
    <row r="59" spans="1:20" ht="9.9499999999999993" customHeight="1" x14ac:dyDescent="0.25">
      <c r="A59" s="87"/>
      <c r="B59" s="70"/>
      <c r="C59" s="71"/>
      <c r="D59" s="71"/>
      <c r="E59" s="71"/>
      <c r="F59" s="72"/>
      <c r="G59" s="72"/>
      <c r="H59" s="72"/>
      <c r="I59" s="74"/>
      <c r="J59" s="75"/>
      <c r="K59" s="75"/>
      <c r="L59" s="74"/>
      <c r="M59" s="82" t="s">
        <v>21</v>
      </c>
      <c r="N59" s="85">
        <f>L55/J82</f>
        <v>5587.670454545455</v>
      </c>
      <c r="O59" s="79"/>
      <c r="P59" s="79"/>
      <c r="Q59" s="79"/>
      <c r="R59" s="83" t="s">
        <v>62</v>
      </c>
      <c r="S59" s="83" t="s">
        <v>73</v>
      </c>
      <c r="T59" s="84"/>
    </row>
    <row r="60" spans="1:20" ht="9.9499999999999993" customHeight="1" x14ac:dyDescent="0.25">
      <c r="A60" s="53">
        <f>I60/I78</f>
        <v>12.6</v>
      </c>
      <c r="B60" s="39" t="s">
        <v>6</v>
      </c>
      <c r="C60" s="40" t="s">
        <v>9</v>
      </c>
      <c r="D60" s="40" t="s">
        <v>9</v>
      </c>
      <c r="E60" s="40" t="s">
        <v>9</v>
      </c>
      <c r="F60" s="41">
        <f>I60*0.05</f>
        <v>2458575</v>
      </c>
      <c r="G60" s="41" t="s">
        <v>9</v>
      </c>
      <c r="H60" s="41" t="s">
        <v>9</v>
      </c>
      <c r="I60" s="43">
        <f>I77*7/100</f>
        <v>49171500</v>
      </c>
      <c r="J60" s="44">
        <v>1</v>
      </c>
      <c r="K60" s="44">
        <v>1</v>
      </c>
      <c r="L60" s="43">
        <f>I60*1.5</f>
        <v>73757250</v>
      </c>
      <c r="M60" s="45" t="s">
        <v>17</v>
      </c>
      <c r="N60" s="46">
        <f>L60/F82</f>
        <v>6021</v>
      </c>
      <c r="O60" s="48" t="s">
        <v>6</v>
      </c>
      <c r="P60" s="48" t="s">
        <v>15</v>
      </c>
      <c r="Q60" s="48" t="s">
        <v>7</v>
      </c>
      <c r="R60" s="41">
        <v>13500</v>
      </c>
      <c r="S60" s="41">
        <v>4500</v>
      </c>
      <c r="T60" s="49">
        <v>17300</v>
      </c>
    </row>
    <row r="61" spans="1:20" ht="9.9499999999999993" customHeight="1" x14ac:dyDescent="0.25">
      <c r="A61" s="53"/>
      <c r="B61" s="39"/>
      <c r="C61" s="40"/>
      <c r="D61" s="40"/>
      <c r="E61" s="40"/>
      <c r="F61" s="41"/>
      <c r="G61" s="41"/>
      <c r="H61" s="41"/>
      <c r="I61" s="43"/>
      <c r="J61" s="44"/>
      <c r="K61" s="44"/>
      <c r="L61" s="43"/>
      <c r="M61" s="47" t="s">
        <v>18</v>
      </c>
      <c r="N61" s="46">
        <f>L60/G82</f>
        <v>5122.03125</v>
      </c>
      <c r="O61" s="48"/>
      <c r="P61" s="48"/>
      <c r="Q61" s="48"/>
      <c r="R61" s="41"/>
      <c r="S61" s="41"/>
      <c r="T61" s="49"/>
    </row>
    <row r="62" spans="1:20" ht="9.9499999999999993" customHeight="1" x14ac:dyDescent="0.25">
      <c r="A62" s="53"/>
      <c r="B62" s="39"/>
      <c r="C62" s="40"/>
      <c r="D62" s="40"/>
      <c r="E62" s="40"/>
      <c r="F62" s="41"/>
      <c r="G62" s="41"/>
      <c r="H62" s="41"/>
      <c r="I62" s="43"/>
      <c r="J62" s="44"/>
      <c r="K62" s="44"/>
      <c r="L62" s="43"/>
      <c r="M62" s="47" t="s">
        <v>19</v>
      </c>
      <c r="N62" s="46">
        <f>L60/H82</f>
        <v>4820.7352941176468</v>
      </c>
      <c r="O62" s="48"/>
      <c r="P62" s="48"/>
      <c r="Q62" s="48"/>
      <c r="R62" s="41"/>
      <c r="S62" s="41"/>
      <c r="T62" s="49"/>
    </row>
    <row r="63" spans="1:20" ht="9.9499999999999993" customHeight="1" x14ac:dyDescent="0.25">
      <c r="A63" s="53"/>
      <c r="B63" s="39"/>
      <c r="C63" s="40"/>
      <c r="D63" s="40"/>
      <c r="E63" s="40"/>
      <c r="F63" s="41"/>
      <c r="G63" s="41"/>
      <c r="H63" s="41"/>
      <c r="I63" s="43"/>
      <c r="J63" s="44"/>
      <c r="K63" s="44"/>
      <c r="L63" s="43"/>
      <c r="M63" s="47" t="s">
        <v>20</v>
      </c>
      <c r="N63" s="46">
        <f>L60/I82</f>
        <v>4238.9224137931033</v>
      </c>
      <c r="O63" s="48"/>
      <c r="P63" s="48"/>
      <c r="Q63" s="48"/>
      <c r="R63" s="41"/>
      <c r="S63" s="41"/>
      <c r="T63" s="49"/>
    </row>
    <row r="64" spans="1:20" ht="9.9499999999999993" customHeight="1" x14ac:dyDescent="0.25">
      <c r="A64" s="53"/>
      <c r="B64" s="39"/>
      <c r="C64" s="40"/>
      <c r="D64" s="40"/>
      <c r="E64" s="40"/>
      <c r="F64" s="41"/>
      <c r="G64" s="41"/>
      <c r="H64" s="41"/>
      <c r="I64" s="43"/>
      <c r="J64" s="44"/>
      <c r="K64" s="44"/>
      <c r="L64" s="43"/>
      <c r="M64" s="47" t="s">
        <v>21</v>
      </c>
      <c r="N64" s="46">
        <f>L60/J82</f>
        <v>3944.2379679144383</v>
      </c>
      <c r="O64" s="48"/>
      <c r="P64" s="48"/>
      <c r="Q64" s="48"/>
      <c r="R64" s="50" t="s">
        <v>62</v>
      </c>
      <c r="S64" s="50" t="s">
        <v>67</v>
      </c>
      <c r="T64" s="51"/>
    </row>
    <row r="65" spans="1:20" ht="9.9499999999999993" customHeight="1" x14ac:dyDescent="0.25">
      <c r="A65" s="86">
        <f>I65/I78</f>
        <v>9</v>
      </c>
      <c r="B65" s="70" t="s">
        <v>15</v>
      </c>
      <c r="C65" s="71" t="s">
        <v>9</v>
      </c>
      <c r="D65" s="71" t="s">
        <v>9</v>
      </c>
      <c r="E65" s="71" t="s">
        <v>9</v>
      </c>
      <c r="F65" s="72">
        <f>I65*0.05</f>
        <v>1756125</v>
      </c>
      <c r="G65" s="72" t="s">
        <v>9</v>
      </c>
      <c r="H65" s="72" t="s">
        <v>9</v>
      </c>
      <c r="I65" s="74">
        <f>I77/20</f>
        <v>35122500</v>
      </c>
      <c r="J65" s="75">
        <v>1</v>
      </c>
      <c r="K65" s="75">
        <v>1</v>
      </c>
      <c r="L65" s="74">
        <f>I65*1.5</f>
        <v>52683750</v>
      </c>
      <c r="M65" s="77" t="s">
        <v>17</v>
      </c>
      <c r="N65" s="85">
        <f>L65/F82</f>
        <v>4300.7142857142853</v>
      </c>
      <c r="O65" s="79" t="s">
        <v>15</v>
      </c>
      <c r="P65" s="79" t="s">
        <v>15</v>
      </c>
      <c r="Q65" s="79" t="s">
        <v>7</v>
      </c>
      <c r="R65" s="72">
        <v>13500</v>
      </c>
      <c r="S65" s="72">
        <v>3100</v>
      </c>
      <c r="T65" s="80">
        <v>11700</v>
      </c>
    </row>
    <row r="66" spans="1:20" ht="9.9499999999999993" customHeight="1" x14ac:dyDescent="0.25">
      <c r="A66" s="86"/>
      <c r="B66" s="70"/>
      <c r="C66" s="71"/>
      <c r="D66" s="71"/>
      <c r="E66" s="71"/>
      <c r="F66" s="72"/>
      <c r="G66" s="72"/>
      <c r="H66" s="72"/>
      <c r="I66" s="74"/>
      <c r="J66" s="75"/>
      <c r="K66" s="75"/>
      <c r="L66" s="74"/>
      <c r="M66" s="82" t="s">
        <v>18</v>
      </c>
      <c r="N66" s="85">
        <f>L65/G82</f>
        <v>3658.59375</v>
      </c>
      <c r="O66" s="79"/>
      <c r="P66" s="79"/>
      <c r="Q66" s="79"/>
      <c r="R66" s="72"/>
      <c r="S66" s="72"/>
      <c r="T66" s="80"/>
    </row>
    <row r="67" spans="1:20" ht="9.9499999999999993" customHeight="1" x14ac:dyDescent="0.25">
      <c r="A67" s="86"/>
      <c r="B67" s="70"/>
      <c r="C67" s="71"/>
      <c r="D67" s="71"/>
      <c r="E67" s="71"/>
      <c r="F67" s="72"/>
      <c r="G67" s="72"/>
      <c r="H67" s="72"/>
      <c r="I67" s="74"/>
      <c r="J67" s="75"/>
      <c r="K67" s="75"/>
      <c r="L67" s="74"/>
      <c r="M67" s="82" t="s">
        <v>19</v>
      </c>
      <c r="N67" s="85">
        <f>L65/H82</f>
        <v>3443.3823529411766</v>
      </c>
      <c r="O67" s="79"/>
      <c r="P67" s="79"/>
      <c r="Q67" s="79"/>
      <c r="R67" s="72"/>
      <c r="S67" s="72"/>
      <c r="T67" s="80"/>
    </row>
    <row r="68" spans="1:20" ht="9.9499999999999993" customHeight="1" x14ac:dyDescent="0.25">
      <c r="A68" s="86"/>
      <c r="B68" s="70"/>
      <c r="C68" s="71"/>
      <c r="D68" s="71"/>
      <c r="E68" s="71"/>
      <c r="F68" s="72"/>
      <c r="G68" s="72"/>
      <c r="H68" s="72"/>
      <c r="I68" s="74"/>
      <c r="J68" s="75"/>
      <c r="K68" s="75"/>
      <c r="L68" s="74"/>
      <c r="M68" s="82" t="s">
        <v>20</v>
      </c>
      <c r="N68" s="85">
        <f>L65/I82</f>
        <v>3027.8017241379312</v>
      </c>
      <c r="O68" s="79"/>
      <c r="P68" s="79"/>
      <c r="Q68" s="79"/>
      <c r="R68" s="72"/>
      <c r="S68" s="72"/>
      <c r="T68" s="80"/>
    </row>
    <row r="69" spans="1:20" ht="9.9499999999999993" customHeight="1" x14ac:dyDescent="0.25">
      <c r="A69" s="86"/>
      <c r="B69" s="70"/>
      <c r="C69" s="71"/>
      <c r="D69" s="71"/>
      <c r="E69" s="71"/>
      <c r="F69" s="72"/>
      <c r="G69" s="72"/>
      <c r="H69" s="72"/>
      <c r="I69" s="74"/>
      <c r="J69" s="75"/>
      <c r="K69" s="75"/>
      <c r="L69" s="74"/>
      <c r="M69" s="82" t="s">
        <v>21</v>
      </c>
      <c r="N69" s="85">
        <f>L65/J82</f>
        <v>2817.3128342245991</v>
      </c>
      <c r="O69" s="79"/>
      <c r="P69" s="79"/>
      <c r="Q69" s="79"/>
      <c r="R69" s="83" t="s">
        <v>62</v>
      </c>
      <c r="S69" s="83" t="s">
        <v>72</v>
      </c>
      <c r="T69" s="84"/>
    </row>
    <row r="70" spans="1:20" ht="9.9499999999999993" customHeight="1" x14ac:dyDescent="0.25">
      <c r="A70" s="88"/>
      <c r="B70" s="39" t="s">
        <v>7</v>
      </c>
      <c r="C70" s="40" t="s">
        <v>9</v>
      </c>
      <c r="D70" s="40" t="s">
        <v>9</v>
      </c>
      <c r="E70" s="40" t="s">
        <v>9</v>
      </c>
      <c r="F70" s="40" t="s">
        <v>9</v>
      </c>
      <c r="G70" s="40" t="s">
        <v>9</v>
      </c>
      <c r="H70" s="40" t="s">
        <v>9</v>
      </c>
      <c r="I70" s="40" t="s">
        <v>9</v>
      </c>
      <c r="J70" s="54" t="s">
        <v>61</v>
      </c>
      <c r="K70" s="54" t="s">
        <v>61</v>
      </c>
      <c r="L70" s="43">
        <f>I65*5/6</f>
        <v>29268750</v>
      </c>
      <c r="M70" s="45" t="s">
        <v>17</v>
      </c>
      <c r="N70" s="46">
        <f>L70/F82</f>
        <v>2389.2857142857142</v>
      </c>
      <c r="O70" s="48" t="s">
        <v>7</v>
      </c>
      <c r="P70" s="48" t="s">
        <v>7</v>
      </c>
      <c r="Q70" s="48" t="s">
        <v>7</v>
      </c>
      <c r="R70" s="41">
        <v>13500</v>
      </c>
      <c r="S70" s="41">
        <v>1700</v>
      </c>
      <c r="T70" s="49">
        <v>6100</v>
      </c>
    </row>
    <row r="71" spans="1:20" ht="9.9499999999999993" customHeight="1" x14ac:dyDescent="0.25">
      <c r="A71" s="88"/>
      <c r="B71" s="39"/>
      <c r="C71" s="40"/>
      <c r="D71" s="40"/>
      <c r="E71" s="40"/>
      <c r="F71" s="40"/>
      <c r="G71" s="40"/>
      <c r="H71" s="40"/>
      <c r="I71" s="40"/>
      <c r="J71" s="54"/>
      <c r="K71" s="54"/>
      <c r="L71" s="43"/>
      <c r="M71" s="47" t="s">
        <v>18</v>
      </c>
      <c r="N71" s="46">
        <f>L70/G82</f>
        <v>2032.5520833333333</v>
      </c>
      <c r="O71" s="48"/>
      <c r="P71" s="48"/>
      <c r="Q71" s="48"/>
      <c r="R71" s="41"/>
      <c r="S71" s="41"/>
      <c r="T71" s="49"/>
    </row>
    <row r="72" spans="1:20" ht="9.9499999999999993" customHeight="1" x14ac:dyDescent="0.25">
      <c r="A72" s="88"/>
      <c r="B72" s="39"/>
      <c r="C72" s="40"/>
      <c r="D72" s="40"/>
      <c r="E72" s="40"/>
      <c r="F72" s="40"/>
      <c r="G72" s="40"/>
      <c r="H72" s="40"/>
      <c r="I72" s="40"/>
      <c r="J72" s="54"/>
      <c r="K72" s="54"/>
      <c r="L72" s="43"/>
      <c r="M72" s="47" t="s">
        <v>19</v>
      </c>
      <c r="N72" s="46">
        <f>L70/H82</f>
        <v>1912.9901960784314</v>
      </c>
      <c r="O72" s="48"/>
      <c r="P72" s="48"/>
      <c r="Q72" s="48"/>
      <c r="R72" s="41"/>
      <c r="S72" s="41"/>
      <c r="T72" s="49"/>
    </row>
    <row r="73" spans="1:20" ht="9.9499999999999993" customHeight="1" x14ac:dyDescent="0.25">
      <c r="A73" s="88"/>
      <c r="B73" s="39"/>
      <c r="C73" s="40"/>
      <c r="D73" s="40"/>
      <c r="E73" s="40"/>
      <c r="F73" s="40"/>
      <c r="G73" s="40"/>
      <c r="H73" s="40"/>
      <c r="I73" s="40"/>
      <c r="J73" s="54"/>
      <c r="K73" s="54"/>
      <c r="L73" s="43"/>
      <c r="M73" s="47" t="s">
        <v>20</v>
      </c>
      <c r="N73" s="46">
        <f>L70/I82</f>
        <v>1682.1120689655172</v>
      </c>
      <c r="O73" s="48"/>
      <c r="P73" s="48"/>
      <c r="Q73" s="48"/>
      <c r="R73" s="41"/>
      <c r="S73" s="41"/>
      <c r="T73" s="49"/>
    </row>
    <row r="74" spans="1:20" ht="9.9499999999999993" customHeight="1" x14ac:dyDescent="0.25">
      <c r="A74" s="88"/>
      <c r="B74" s="39"/>
      <c r="C74" s="40"/>
      <c r="D74" s="40"/>
      <c r="E74" s="40"/>
      <c r="F74" s="40"/>
      <c r="G74" s="40"/>
      <c r="H74" s="40"/>
      <c r="I74" s="40"/>
      <c r="J74" s="54"/>
      <c r="K74" s="54"/>
      <c r="L74" s="43"/>
      <c r="M74" s="47" t="s">
        <v>21</v>
      </c>
      <c r="N74" s="46">
        <f>L70/J82</f>
        <v>1565.1737967914439</v>
      </c>
      <c r="O74" s="48"/>
      <c r="P74" s="48"/>
      <c r="Q74" s="48"/>
      <c r="R74" s="50" t="s">
        <v>62</v>
      </c>
      <c r="S74" s="50" t="s">
        <v>66</v>
      </c>
      <c r="T74" s="51"/>
    </row>
    <row r="75" spans="1:20" ht="9.6" customHeight="1" x14ac:dyDescent="0.25">
      <c r="A75" s="89"/>
      <c r="B75" s="82"/>
      <c r="C75" s="90"/>
      <c r="D75" s="90"/>
      <c r="E75" s="90"/>
      <c r="F75" s="90"/>
      <c r="G75" s="91"/>
      <c r="H75" s="91"/>
      <c r="I75" s="91"/>
      <c r="J75" s="91"/>
      <c r="K75" s="92"/>
      <c r="L75" s="93"/>
      <c r="M75" s="93"/>
      <c r="N75" s="94"/>
      <c r="O75" s="94"/>
      <c r="P75" s="94"/>
      <c r="Q75" s="94"/>
      <c r="R75" s="95" t="s">
        <v>42</v>
      </c>
      <c r="S75" s="96">
        <v>4800</v>
      </c>
      <c r="T75" s="97" t="s">
        <v>77</v>
      </c>
    </row>
    <row r="76" spans="1:20" ht="10.5" customHeight="1" x14ac:dyDescent="0.25">
      <c r="A76" s="9"/>
      <c r="B76" s="25" t="s">
        <v>84</v>
      </c>
      <c r="C76" s="25"/>
      <c r="D76" s="25"/>
      <c r="E76" s="25"/>
      <c r="F76" s="26" t="s">
        <v>55</v>
      </c>
      <c r="G76" s="26"/>
      <c r="H76" s="26"/>
      <c r="I76" s="26"/>
      <c r="J76" s="8"/>
      <c r="K76" s="10"/>
      <c r="L76" s="10"/>
      <c r="M76" s="10"/>
      <c r="N76" s="7"/>
      <c r="O76" s="7"/>
      <c r="P76" s="7"/>
      <c r="Q76" s="7"/>
      <c r="R76" s="56" t="s">
        <v>43</v>
      </c>
      <c r="S76" s="57">
        <v>10600</v>
      </c>
      <c r="T76" s="58" t="s">
        <v>78</v>
      </c>
    </row>
    <row r="77" spans="1:20" ht="10.5" customHeight="1" x14ac:dyDescent="0.25">
      <c r="A77" s="9"/>
      <c r="B77" s="25" t="s">
        <v>85</v>
      </c>
      <c r="C77" s="25"/>
      <c r="D77" s="25"/>
      <c r="E77" s="25"/>
      <c r="F77" s="27" t="s">
        <v>26</v>
      </c>
      <c r="G77" s="27"/>
      <c r="H77" s="27"/>
      <c r="I77" s="55">
        <f>AVERAGE(F82:J82)*45000</f>
        <v>702450000</v>
      </c>
      <c r="J77" s="11"/>
      <c r="K77" s="5"/>
      <c r="L77" s="28" t="s">
        <v>59</v>
      </c>
      <c r="M77" s="28"/>
      <c r="N77" s="28"/>
      <c r="O77" s="28"/>
      <c r="P77" s="28"/>
      <c r="Q77" s="28"/>
      <c r="R77" s="28"/>
      <c r="S77" s="28"/>
      <c r="T77" s="29"/>
    </row>
    <row r="78" spans="1:20" ht="10.5" customHeight="1" x14ac:dyDescent="0.25">
      <c r="A78" s="9"/>
      <c r="B78" s="25" t="s">
        <v>86</v>
      </c>
      <c r="C78" s="25"/>
      <c r="D78" s="25"/>
      <c r="E78" s="25"/>
      <c r="F78" s="27" t="s">
        <v>27</v>
      </c>
      <c r="G78" s="27"/>
      <c r="H78" s="27"/>
      <c r="I78" s="55">
        <f>AVERAGE(F82:J82)*250</f>
        <v>3902500</v>
      </c>
      <c r="J78" s="11"/>
      <c r="K78" s="12"/>
      <c r="L78" s="28"/>
      <c r="M78" s="28"/>
      <c r="N78" s="28"/>
      <c r="O78" s="28"/>
      <c r="P78" s="28"/>
      <c r="Q78" s="28"/>
      <c r="R78" s="28"/>
      <c r="S78" s="28"/>
      <c r="T78" s="29"/>
    </row>
    <row r="79" spans="1:20" ht="10.5" customHeight="1" x14ac:dyDescent="0.25">
      <c r="A79" s="9"/>
      <c r="B79" s="13"/>
      <c r="C79" s="13"/>
      <c r="D79" s="13"/>
      <c r="E79" s="13"/>
      <c r="F79" s="14"/>
      <c r="G79" s="15"/>
      <c r="H79" s="10"/>
      <c r="I79" s="10"/>
      <c r="J79" s="10"/>
      <c r="K79" s="12"/>
      <c r="L79" s="28"/>
      <c r="M79" s="28"/>
      <c r="N79" s="28"/>
      <c r="O79" s="28"/>
      <c r="P79" s="28"/>
      <c r="Q79" s="28"/>
      <c r="R79" s="28"/>
      <c r="S79" s="28"/>
      <c r="T79" s="29"/>
    </row>
    <row r="80" spans="1:20" ht="10.5" customHeight="1" x14ac:dyDescent="0.25">
      <c r="A80" s="9"/>
      <c r="B80" s="17"/>
      <c r="C80" s="26" t="s">
        <v>87</v>
      </c>
      <c r="D80" s="26"/>
      <c r="E80" s="26"/>
      <c r="F80" s="26"/>
      <c r="G80" s="26"/>
      <c r="H80" s="26"/>
      <c r="I80" s="26"/>
      <c r="J80" s="26"/>
      <c r="K80" s="26"/>
      <c r="L80" s="28" t="s">
        <v>54</v>
      </c>
      <c r="M80" s="30"/>
      <c r="N80" s="30"/>
      <c r="O80" s="30"/>
      <c r="P80" s="30"/>
      <c r="Q80" s="30"/>
      <c r="R80" s="30"/>
      <c r="S80" s="30"/>
      <c r="T80" s="31"/>
    </row>
    <row r="81" spans="1:20" ht="10.5" customHeight="1" x14ac:dyDescent="0.25">
      <c r="A81" s="9"/>
      <c r="B81" s="32" t="s">
        <v>22</v>
      </c>
      <c r="C81" s="33"/>
      <c r="D81" s="18" t="s">
        <v>24</v>
      </c>
      <c r="E81" s="18" t="s">
        <v>25</v>
      </c>
      <c r="F81" s="18" t="s">
        <v>17</v>
      </c>
      <c r="G81" s="18" t="s">
        <v>18</v>
      </c>
      <c r="H81" s="18" t="s">
        <v>19</v>
      </c>
      <c r="I81" s="18" t="s">
        <v>20</v>
      </c>
      <c r="J81" s="18" t="s">
        <v>21</v>
      </c>
      <c r="K81" s="18" t="s">
        <v>29</v>
      </c>
      <c r="L81" s="30"/>
      <c r="M81" s="30"/>
      <c r="N81" s="30"/>
      <c r="O81" s="30"/>
      <c r="P81" s="30"/>
      <c r="Q81" s="30"/>
      <c r="R81" s="30"/>
      <c r="S81" s="30"/>
      <c r="T81" s="31"/>
    </row>
    <row r="82" spans="1:20" ht="10.5" customHeight="1" x14ac:dyDescent="0.25">
      <c r="A82" s="9"/>
      <c r="B82" s="32" t="s">
        <v>23</v>
      </c>
      <c r="C82" s="33"/>
      <c r="D82" s="16">
        <v>3500</v>
      </c>
      <c r="E82" s="16">
        <v>5250</v>
      </c>
      <c r="F82" s="16">
        <v>12250</v>
      </c>
      <c r="G82" s="16">
        <v>14400</v>
      </c>
      <c r="H82" s="16">
        <v>15300</v>
      </c>
      <c r="I82" s="16">
        <v>17400</v>
      </c>
      <c r="J82" s="16">
        <v>18700</v>
      </c>
      <c r="K82" s="16">
        <v>21300</v>
      </c>
      <c r="L82" s="30"/>
      <c r="M82" s="30"/>
      <c r="N82" s="30"/>
      <c r="O82" s="30"/>
      <c r="P82" s="30"/>
      <c r="Q82" s="30"/>
      <c r="R82" s="30"/>
      <c r="S82" s="30"/>
      <c r="T82" s="31"/>
    </row>
    <row r="83" spans="1:20" ht="39" customHeight="1" x14ac:dyDescent="0.25">
      <c r="A83" s="19" t="s">
        <v>79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1"/>
    </row>
    <row r="84" spans="1:20" ht="29.25" customHeight="1" thickBot="1" x14ac:dyDescent="0.3">
      <c r="A84" s="2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4"/>
    </row>
    <row r="87" spans="1:20" x14ac:dyDescent="0.25">
      <c r="G87" s="6"/>
    </row>
    <row r="88" spans="1:20" x14ac:dyDescent="0.25">
      <c r="G88" s="6"/>
    </row>
    <row r="89" spans="1:20" x14ac:dyDescent="0.25">
      <c r="G89" s="6"/>
    </row>
    <row r="90" spans="1:20" x14ac:dyDescent="0.25">
      <c r="G90" s="6"/>
    </row>
    <row r="92" spans="1:20" x14ac:dyDescent="0.25">
      <c r="G92" s="6"/>
    </row>
    <row r="93" spans="1:20" x14ac:dyDescent="0.25">
      <c r="G93" s="6"/>
    </row>
    <row r="94" spans="1:20" x14ac:dyDescent="0.25">
      <c r="G94" s="6"/>
    </row>
    <row r="95" spans="1:20" x14ac:dyDescent="0.25">
      <c r="G95" s="6"/>
    </row>
    <row r="96" spans="1:20" x14ac:dyDescent="0.25">
      <c r="G96" s="6"/>
    </row>
    <row r="97" spans="7:7" x14ac:dyDescent="0.25">
      <c r="G97" s="6"/>
    </row>
    <row r="98" spans="7:7" x14ac:dyDescent="0.25">
      <c r="G98" s="6"/>
    </row>
    <row r="99" spans="7:7" x14ac:dyDescent="0.25">
      <c r="G99" s="6"/>
    </row>
    <row r="100" spans="7:7" x14ac:dyDescent="0.25">
      <c r="G100" s="6"/>
    </row>
    <row r="101" spans="7:7" x14ac:dyDescent="0.25">
      <c r="G101" s="6"/>
    </row>
    <row r="102" spans="7:7" x14ac:dyDescent="0.25">
      <c r="G102" s="6"/>
    </row>
  </sheetData>
  <mergeCells count="272">
    <mergeCell ref="A83:T84"/>
    <mergeCell ref="B76:E76"/>
    <mergeCell ref="F76:I76"/>
    <mergeCell ref="B77:E77"/>
    <mergeCell ref="F77:H77"/>
    <mergeCell ref="L77:T79"/>
    <mergeCell ref="B78:E78"/>
    <mergeCell ref="F78:H78"/>
    <mergeCell ref="C80:K80"/>
    <mergeCell ref="L80:T82"/>
    <mergeCell ref="B82:C82"/>
    <mergeCell ref="B81:C81"/>
    <mergeCell ref="Q60:Q64"/>
    <mergeCell ref="T60:T63"/>
    <mergeCell ref="L65:L69"/>
    <mergeCell ref="Q65:Q69"/>
    <mergeCell ref="T65:T68"/>
    <mergeCell ref="L70:L74"/>
    <mergeCell ref="Q70:Q74"/>
    <mergeCell ref="T70:T73"/>
    <mergeCell ref="R65:R68"/>
    <mergeCell ref="S65:S68"/>
    <mergeCell ref="R70:R73"/>
    <mergeCell ref="S70:S73"/>
    <mergeCell ref="R60:R63"/>
    <mergeCell ref="S60:S63"/>
    <mergeCell ref="O65:O69"/>
    <mergeCell ref="P65:P69"/>
    <mergeCell ref="O70:O74"/>
    <mergeCell ref="P70:P74"/>
    <mergeCell ref="O60:O64"/>
    <mergeCell ref="P60:P64"/>
    <mergeCell ref="T40:T43"/>
    <mergeCell ref="L45:L49"/>
    <mergeCell ref="Q45:Q49"/>
    <mergeCell ref="T45:T48"/>
    <mergeCell ref="L50:L54"/>
    <mergeCell ref="Q50:Q54"/>
    <mergeCell ref="T50:T53"/>
    <mergeCell ref="L55:L59"/>
    <mergeCell ref="Q55:Q59"/>
    <mergeCell ref="T55:T58"/>
    <mergeCell ref="R40:R43"/>
    <mergeCell ref="R50:R53"/>
    <mergeCell ref="S50:S53"/>
    <mergeCell ref="O45:O49"/>
    <mergeCell ref="P45:P49"/>
    <mergeCell ref="R55:R58"/>
    <mergeCell ref="S55:S58"/>
    <mergeCell ref="O50:O54"/>
    <mergeCell ref="P50:P54"/>
    <mergeCell ref="O55:O59"/>
    <mergeCell ref="P55:P59"/>
    <mergeCell ref="S40:S43"/>
    <mergeCell ref="R45:R48"/>
    <mergeCell ref="S45:S48"/>
    <mergeCell ref="T20:T23"/>
    <mergeCell ref="L25:L29"/>
    <mergeCell ref="Q25:Q29"/>
    <mergeCell ref="T25:T28"/>
    <mergeCell ref="L30:L34"/>
    <mergeCell ref="Q30:Q34"/>
    <mergeCell ref="T30:T33"/>
    <mergeCell ref="L35:L39"/>
    <mergeCell ref="Q35:Q39"/>
    <mergeCell ref="T35:T38"/>
    <mergeCell ref="R30:R33"/>
    <mergeCell ref="S30:S33"/>
    <mergeCell ref="R35:R38"/>
    <mergeCell ref="S35:S38"/>
    <mergeCell ref="P25:P29"/>
    <mergeCell ref="Q20:Q24"/>
    <mergeCell ref="A1:T1"/>
    <mergeCell ref="A2:A44"/>
    <mergeCell ref="B2:B4"/>
    <mergeCell ref="C2:H2"/>
    <mergeCell ref="I2:K2"/>
    <mergeCell ref="L2:N3"/>
    <mergeCell ref="O2:Q2"/>
    <mergeCell ref="R2:T3"/>
    <mergeCell ref="C3:E3"/>
    <mergeCell ref="F3:F4"/>
    <mergeCell ref="G3:H3"/>
    <mergeCell ref="K3:K4"/>
    <mergeCell ref="O3:O4"/>
    <mergeCell ref="P4:Q4"/>
    <mergeCell ref="L5:L9"/>
    <mergeCell ref="Q5:Q9"/>
    <mergeCell ref="T5:T8"/>
    <mergeCell ref="L10:L14"/>
    <mergeCell ref="Q10:Q14"/>
    <mergeCell ref="T10:T13"/>
    <mergeCell ref="L15:L19"/>
    <mergeCell ref="Q15:Q19"/>
    <mergeCell ref="T15:T18"/>
    <mergeCell ref="L20:L24"/>
    <mergeCell ref="R5:R8"/>
    <mergeCell ref="S5:S8"/>
    <mergeCell ref="R10:R13"/>
    <mergeCell ref="S10:S13"/>
    <mergeCell ref="R15:R18"/>
    <mergeCell ref="S15:S18"/>
    <mergeCell ref="R20:R23"/>
    <mergeCell ref="S20:S23"/>
    <mergeCell ref="R25:R28"/>
    <mergeCell ref="S25:S28"/>
    <mergeCell ref="I3:I4"/>
    <mergeCell ref="J3:J4"/>
    <mergeCell ref="I5:I9"/>
    <mergeCell ref="K5:K9"/>
    <mergeCell ref="C5:C9"/>
    <mergeCell ref="D5:D9"/>
    <mergeCell ref="E5:E9"/>
    <mergeCell ref="F5:F9"/>
    <mergeCell ref="G5:G9"/>
    <mergeCell ref="H5:H9"/>
    <mergeCell ref="P5:P9"/>
    <mergeCell ref="O10:O14"/>
    <mergeCell ref="P10:P14"/>
    <mergeCell ref="O15:O19"/>
    <mergeCell ref="L40:L44"/>
    <mergeCell ref="Q40:Q44"/>
    <mergeCell ref="O30:O34"/>
    <mergeCell ref="P30:P34"/>
    <mergeCell ref="O35:O39"/>
    <mergeCell ref="P35:P39"/>
    <mergeCell ref="O40:O44"/>
    <mergeCell ref="P40:P44"/>
    <mergeCell ref="P15:P19"/>
    <mergeCell ref="O20:O24"/>
    <mergeCell ref="P20:P24"/>
    <mergeCell ref="O25:O29"/>
    <mergeCell ref="K60:K64"/>
    <mergeCell ref="F60:F64"/>
    <mergeCell ref="G60:G64"/>
    <mergeCell ref="O5:O9"/>
    <mergeCell ref="J30:J34"/>
    <mergeCell ref="E15:E19"/>
    <mergeCell ref="F15:F19"/>
    <mergeCell ref="E20:E24"/>
    <mergeCell ref="F20:F24"/>
    <mergeCell ref="G20:G24"/>
    <mergeCell ref="E25:E29"/>
    <mergeCell ref="F25:F29"/>
    <mergeCell ref="G25:G29"/>
    <mergeCell ref="H15:H19"/>
    <mergeCell ref="H20:H24"/>
    <mergeCell ref="H25:H29"/>
    <mergeCell ref="J5:J9"/>
    <mergeCell ref="L60:L64"/>
    <mergeCell ref="E35:E39"/>
    <mergeCell ref="F35:F39"/>
    <mergeCell ref="B5:B9"/>
    <mergeCell ref="I45:I49"/>
    <mergeCell ref="J45:J49"/>
    <mergeCell ref="H45:H49"/>
    <mergeCell ref="I40:I44"/>
    <mergeCell ref="J40:J44"/>
    <mergeCell ref="E45:E49"/>
    <mergeCell ref="F45:F49"/>
    <mergeCell ref="G45:G49"/>
    <mergeCell ref="J25:J29"/>
    <mergeCell ref="B10:B14"/>
    <mergeCell ref="C10:C14"/>
    <mergeCell ref="D10:D14"/>
    <mergeCell ref="E10:E14"/>
    <mergeCell ref="F10:F14"/>
    <mergeCell ref="G10:G14"/>
    <mergeCell ref="D15:D19"/>
    <mergeCell ref="C15:C19"/>
    <mergeCell ref="B15:B19"/>
    <mergeCell ref="D30:D34"/>
    <mergeCell ref="C30:C34"/>
    <mergeCell ref="B30:B34"/>
    <mergeCell ref="C25:C29"/>
    <mergeCell ref="B25:B29"/>
    <mergeCell ref="C20:C24"/>
    <mergeCell ref="B20:B24"/>
    <mergeCell ref="D25:D29"/>
    <mergeCell ref="A55:A59"/>
    <mergeCell ref="A60:A64"/>
    <mergeCell ref="A65:A69"/>
    <mergeCell ref="A70:A74"/>
    <mergeCell ref="A45:A49"/>
    <mergeCell ref="A50:A54"/>
    <mergeCell ref="B45:B49"/>
    <mergeCell ref="C45:C49"/>
    <mergeCell ref="B65:B69"/>
    <mergeCell ref="C65:C69"/>
    <mergeCell ref="B70:B74"/>
    <mergeCell ref="C70:C74"/>
    <mergeCell ref="B50:B54"/>
    <mergeCell ref="C50:C54"/>
    <mergeCell ref="D70:D74"/>
    <mergeCell ref="B55:B59"/>
    <mergeCell ref="C55:C59"/>
    <mergeCell ref="B60:B64"/>
    <mergeCell ref="C60:C64"/>
    <mergeCell ref="B35:B39"/>
    <mergeCell ref="C35:C39"/>
    <mergeCell ref="E70:E74"/>
    <mergeCell ref="D65:D69"/>
    <mergeCell ref="E65:E69"/>
    <mergeCell ref="F65:F69"/>
    <mergeCell ref="F55:F59"/>
    <mergeCell ref="D45:D49"/>
    <mergeCell ref="E60:E64"/>
    <mergeCell ref="D20:D24"/>
    <mergeCell ref="E50:E54"/>
    <mergeCell ref="F50:F54"/>
    <mergeCell ref="E55:E59"/>
    <mergeCell ref="D55:D59"/>
    <mergeCell ref="D60:D64"/>
    <mergeCell ref="E30:E34"/>
    <mergeCell ref="F30:F34"/>
    <mergeCell ref="D50:D54"/>
    <mergeCell ref="D35:D39"/>
    <mergeCell ref="B40:B44"/>
    <mergeCell ref="C40:C44"/>
    <mergeCell ref="D40:D44"/>
    <mergeCell ref="G35:G39"/>
    <mergeCell ref="E40:E44"/>
    <mergeCell ref="F40:F44"/>
    <mergeCell ref="G40:G44"/>
    <mergeCell ref="H30:H34"/>
    <mergeCell ref="H35:H39"/>
    <mergeCell ref="H40:H44"/>
    <mergeCell ref="G70:G74"/>
    <mergeCell ref="H10:H14"/>
    <mergeCell ref="G30:G34"/>
    <mergeCell ref="G55:G59"/>
    <mergeCell ref="G15:G19"/>
    <mergeCell ref="G65:G69"/>
    <mergeCell ref="F70:F74"/>
    <mergeCell ref="G50:G54"/>
    <mergeCell ref="I20:I24"/>
    <mergeCell ref="I25:I29"/>
    <mergeCell ref="H50:H54"/>
    <mergeCell ref="H55:H59"/>
    <mergeCell ref="H60:H64"/>
    <mergeCell ref="H65:H69"/>
    <mergeCell ref="H70:H74"/>
    <mergeCell ref="I35:I39"/>
    <mergeCell ref="I30:I34"/>
    <mergeCell ref="I65:I69"/>
    <mergeCell ref="I55:I59"/>
    <mergeCell ref="I60:I64"/>
    <mergeCell ref="I50:I54"/>
    <mergeCell ref="J65:J69"/>
    <mergeCell ref="I70:I74"/>
    <mergeCell ref="J70:J74"/>
    <mergeCell ref="J10:J14"/>
    <mergeCell ref="K10:K14"/>
    <mergeCell ref="J15:J19"/>
    <mergeCell ref="J20:J24"/>
    <mergeCell ref="K45:K49"/>
    <mergeCell ref="K40:K44"/>
    <mergeCell ref="K65:K69"/>
    <mergeCell ref="K70:K74"/>
    <mergeCell ref="K15:K19"/>
    <mergeCell ref="K20:K24"/>
    <mergeCell ref="K25:K29"/>
    <mergeCell ref="K30:K34"/>
    <mergeCell ref="K35:K39"/>
    <mergeCell ref="J35:J39"/>
    <mergeCell ref="J55:J59"/>
    <mergeCell ref="J60:J64"/>
    <mergeCell ref="J50:J54"/>
    <mergeCell ref="K50:K54"/>
    <mergeCell ref="K55:K59"/>
    <mergeCell ref="I10:I14"/>
    <mergeCell ref="I15:I19"/>
  </mergeCells>
  <phoneticPr fontId="15" type="noConversion"/>
  <printOptions horizontalCentered="1"/>
  <pageMargins left="0.23622047244094491" right="0.23622047244094491" top="0.15748031496062992" bottom="0.15748031496062992" header="0" footer="0"/>
  <pageSetup paperSize="9" scale="55" fitToHeight="0" orientation="landscape" r:id="rId1"/>
  <rowBreaks count="1" manualBreakCount="1">
    <brk id="8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</vt:lpstr>
      <vt:lpstr>'2024'!Yazdırma_Alanı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GERVAN</dc:creator>
  <cp:lastModifiedBy>Halil Akdeniz</cp:lastModifiedBy>
  <cp:lastPrinted>2025-01-03T12:24:59Z</cp:lastPrinted>
  <dcterms:created xsi:type="dcterms:W3CDTF">2019-11-02T14:38:29Z</dcterms:created>
  <dcterms:modified xsi:type="dcterms:W3CDTF">2025-01-09T13:19:31Z</dcterms:modified>
</cp:coreProperties>
</file>