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han.arslan\Desktop\2025 MÜTEAHHİTLİK YETERLİK (01.01.2025)\Yapım Müt\"/>
    </mc:Choice>
  </mc:AlternateContent>
  <bookViews>
    <workbookView xWindow="-120" yWindow="-120" windowWidth="20730" windowHeight="11160"/>
  </bookViews>
  <sheets>
    <sheet name="2022" sheetId="4" r:id="rId1"/>
  </sheets>
  <definedNames>
    <definedName name="_xlnm.Print_Area" localSheetId="0">'2022'!$A$1:$S$63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A8" i="4" l="1"/>
  <c r="A12" i="4" s="1"/>
  <c r="A16" i="4" s="1"/>
  <c r="A20" i="4" s="1"/>
  <c r="A24" i="4" s="1"/>
  <c r="A28" i="4" s="1"/>
  <c r="A32" i="4" s="1"/>
  <c r="A36" i="4" s="1"/>
  <c r="A40" i="4" s="1"/>
  <c r="A44" i="4" s="1"/>
  <c r="A48" i="4" s="1"/>
  <c r="A52" i="4" s="1"/>
  <c r="A56" i="4" s="1"/>
  <c r="J52" i="4" l="1"/>
  <c r="J20" i="4"/>
  <c r="D20" i="4" s="1"/>
  <c r="J48" i="4"/>
  <c r="J16" i="4"/>
  <c r="D16" i="4" s="1"/>
  <c r="J28" i="4"/>
  <c r="D28" i="4" s="1"/>
  <c r="J24" i="4"/>
  <c r="D24" i="4" s="1"/>
  <c r="J44" i="4"/>
  <c r="J12" i="4"/>
  <c r="D12" i="4" s="1"/>
  <c r="J40" i="4"/>
  <c r="J8" i="4"/>
  <c r="D8" i="4" s="1"/>
  <c r="J36" i="4"/>
  <c r="D36" i="4" s="1"/>
  <c r="J32" i="4"/>
  <c r="D32" i="4" s="1"/>
  <c r="J4" i="4"/>
  <c r="D4" i="4" s="1"/>
  <c r="L56" i="4" l="1"/>
  <c r="E4" i="4"/>
  <c r="E24" i="4"/>
  <c r="L24" i="4"/>
  <c r="L28" i="4"/>
  <c r="E28" i="4"/>
  <c r="E16" i="4"/>
  <c r="L16" i="4"/>
  <c r="P19" i="4" s="1"/>
  <c r="L36" i="4"/>
  <c r="E36" i="4"/>
  <c r="E20" i="4"/>
  <c r="L20" i="4"/>
  <c r="E40" i="4"/>
  <c r="L40" i="4"/>
  <c r="E52" i="4"/>
  <c r="L52" i="4"/>
  <c r="L32" i="4"/>
  <c r="E32" i="4"/>
  <c r="E48" i="4"/>
  <c r="L48" i="4"/>
  <c r="E8" i="4"/>
  <c r="L8" i="4"/>
  <c r="E12" i="4"/>
  <c r="L12" i="4"/>
  <c r="E44" i="4"/>
  <c r="L44" i="4"/>
  <c r="P26" i="4" l="1"/>
  <c r="P51" i="4"/>
  <c r="P11" i="4"/>
  <c r="P8" i="4"/>
  <c r="P10" i="4"/>
  <c r="P48" i="4"/>
  <c r="P18" i="4"/>
  <c r="P27" i="4"/>
  <c r="P24" i="4"/>
  <c r="P16" i="4"/>
  <c r="P49" i="4"/>
  <c r="P25" i="4"/>
  <c r="P50" i="4"/>
  <c r="P17" i="4"/>
  <c r="P9" i="4"/>
  <c r="P29" i="4"/>
  <c r="P31" i="4"/>
  <c r="P30" i="4"/>
  <c r="P28" i="4"/>
  <c r="P38" i="4"/>
  <c r="P37" i="4"/>
  <c r="P36" i="4"/>
  <c r="P39" i="4"/>
  <c r="P21" i="4"/>
  <c r="P20" i="4"/>
  <c r="P23" i="4"/>
  <c r="P22" i="4"/>
  <c r="P13" i="4"/>
  <c r="P14" i="4"/>
  <c r="P12" i="4"/>
  <c r="P15" i="4"/>
  <c r="P54" i="4"/>
  <c r="P53" i="4"/>
  <c r="P55" i="4"/>
  <c r="P52" i="4"/>
  <c r="P57" i="4"/>
  <c r="P59" i="4"/>
  <c r="P58" i="4"/>
  <c r="P56" i="4"/>
  <c r="P44" i="4"/>
  <c r="P45" i="4"/>
  <c r="P46" i="4"/>
  <c r="P47" i="4"/>
  <c r="P33" i="4"/>
  <c r="P32" i="4"/>
  <c r="P35" i="4"/>
  <c r="P34" i="4"/>
  <c r="P40" i="4"/>
  <c r="P43" i="4"/>
  <c r="P42" i="4"/>
  <c r="P41" i="4"/>
</calcChain>
</file>

<file path=xl/sharedStrings.xml><?xml version="1.0" encoding="utf-8"?>
<sst xmlns="http://schemas.openxmlformats.org/spreadsheetml/2006/main" count="190" uniqueCount="64">
  <si>
    <t>GRUP</t>
  </si>
  <si>
    <t>GEREKEN İŞ DENEYİM TUTARI</t>
  </si>
  <si>
    <t>A</t>
  </si>
  <si>
    <t>B</t>
  </si>
  <si>
    <t>C</t>
  </si>
  <si>
    <t>D</t>
  </si>
  <si>
    <t>E</t>
  </si>
  <si>
    <t>F</t>
  </si>
  <si>
    <t>G</t>
  </si>
  <si>
    <t>H</t>
  </si>
  <si>
    <t>ÜSTLENİLECEK İŞ TUTARI</t>
  </si>
  <si>
    <t>SINIRSIZ</t>
  </si>
  <si>
    <t>YAMBİS ÜCRETİ</t>
  </si>
  <si>
    <t>ÜSTLENECEK İŞ TUTARI ORANI</t>
  </si>
  <si>
    <t>İŞ DENEYİM</t>
  </si>
  <si>
    <t xml:space="preserve">0,00-21,50 m </t>
  </si>
  <si>
    <t>51,50 &lt; m</t>
  </si>
  <si>
    <t>21,50 -30,50 m</t>
  </si>
  <si>
    <t>30,50-51,50 m</t>
  </si>
  <si>
    <t>-</t>
  </si>
  <si>
    <t>YAPILABİLECEK M2' LER</t>
  </si>
  <si>
    <t>S.
NO</t>
  </si>
  <si>
    <t xml:space="preserve">3-B </t>
  </si>
  <si>
    <t xml:space="preserve">4-A </t>
  </si>
  <si>
    <t xml:space="preserve">4-C </t>
  </si>
  <si>
    <t xml:space="preserve">5-A </t>
  </si>
  <si>
    <t>B1</t>
  </si>
  <si>
    <t>C1</t>
  </si>
  <si>
    <t>D1</t>
  </si>
  <si>
    <t>E1</t>
  </si>
  <si>
    <t>F1</t>
  </si>
  <si>
    <t>G1</t>
  </si>
  <si>
    <t>7/5 KATI</t>
  </si>
  <si>
    <t>6/5 KATI</t>
  </si>
  <si>
    <t>5/6 KATI</t>
  </si>
  <si>
    <t>2/3 KATI</t>
  </si>
  <si>
    <t>1/2 KATI</t>
  </si>
  <si>
    <t>1/3 KATI</t>
  </si>
  <si>
    <t>1/5 KATI</t>
  </si>
  <si>
    <t>1/10 KATI</t>
  </si>
  <si>
    <t>17/200 KATI</t>
  </si>
  <si>
    <t>7/100 KATI</t>
  </si>
  <si>
    <t>1/20 KATI</t>
  </si>
  <si>
    <t>4/3 KATI</t>
  </si>
  <si>
    <t>YAPI SINIR DEĞERİNE ORANI</t>
  </si>
  <si>
    <t>YAPI SINIR DEĞERİ</t>
  </si>
  <si>
    <t>G1' İN 5/6 KATI</t>
  </si>
  <si>
    <t>EKONOMİK VE MALİ YETERLİLİKLER</t>
  </si>
  <si>
    <t>İŞ HACMİ</t>
  </si>
  <si>
    <t>BANKA REFERANS MEKTUBU</t>
  </si>
  <si>
    <t>GRUP KAYIT ÜCRETİ</t>
  </si>
  <si>
    <t>GRUP TAYİN/İTİRAZ/YENİLEME/AKTİV. ÜCRETİ</t>
  </si>
  <si>
    <t>R1  &gt; 0.5    (Cari oran)</t>
  </si>
  <si>
    <t>R2 &gt; 0.1      (Özkaynak oranı)</t>
  </si>
  <si>
    <t>R3 &lt; 0.75     (Kısa vadeli banka borçları)</t>
  </si>
  <si>
    <t>NOT:Yukarıdaki veriler Müdürlüğümüzce bilgilendirme amacıyla hazırlanmış olup başvuru tarihi itibariyle mevzuattaki değişikliklerin yapı mütehhitlerince  göz önünde bulundurularak takibi ve kontrolü gerekmektedir.</t>
  </si>
  <si>
    <t>GEÇİCİ MÜT:</t>
  </si>
  <si>
    <t>KOOPERATİF :</t>
  </si>
  <si>
    <t>YAPIM GRUPLARI BİRİM FİYATI - 2024</t>
  </si>
  <si>
    <t>4,800.00 TL</t>
  </si>
  <si>
    <t>10,600.00 TL</t>
  </si>
  <si>
    <t>HARÇLAR (2025)</t>
  </si>
  <si>
    <t>MİMAR/İNŞAAT MÜH. DİPLOMA YILLIK İŞ DENEYİM : 5,668,750 TL</t>
  </si>
  <si>
    <t>MÜTEAHHİTLİK SINIFLANDIRMA KRİTERLERİ TABLOSU (ŞUBAT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</si>
</sst>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TL&quot;"/>
    <numFmt numFmtId="165" formatCode="0\ &quot; KATI&quot;"/>
    <numFmt numFmtId="166" formatCode="#,#00\ &quot;m2&quot;"/>
    <numFmt numFmtId="167" formatCode="0.00\ &quot; KATI&quot;"/>
    <numFmt numFmtId="168" formatCode="#,#00\ &quot;TL/m2&quot;"/>
    <numFmt numFmtId="169" formatCode="#,##0.00\ &quot;TL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AA3A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8" fontId="8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8" fontId="8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8" fontId="8" fillId="3" borderId="5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168" fontId="8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 textRotation="90"/>
    </xf>
    <xf numFmtId="0" fontId="2" fillId="4" borderId="0" xfId="0" applyFont="1" applyFill="1" applyAlignment="1">
      <alignment horizontal="center" vertical="center"/>
    </xf>
    <xf numFmtId="169" fontId="4" fillId="4" borderId="0" xfId="0" applyNumberFormat="1" applyFon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 wrapText="1"/>
    </xf>
    <xf numFmtId="167" fontId="0" fillId="4" borderId="0" xfId="0" applyNumberFormat="1" applyFill="1" applyAlignment="1">
      <alignment horizontal="center" vertical="center" wrapText="1"/>
    </xf>
    <xf numFmtId="169" fontId="1" fillId="4" borderId="0" xfId="0" applyNumberFormat="1" applyFont="1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168" fontId="8" fillId="4" borderId="0" xfId="0" applyNumberFormat="1" applyFont="1" applyFill="1" applyAlignment="1">
      <alignment vertical="center"/>
    </xf>
    <xf numFmtId="166" fontId="7" fillId="4" borderId="0" xfId="0" applyNumberFormat="1" applyFont="1" applyFill="1" applyAlignment="1">
      <alignment horizontal="center" vertical="center"/>
    </xf>
    <xf numFmtId="169" fontId="4" fillId="4" borderId="27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167" fontId="0" fillId="2" borderId="1" xfId="0" quotePrefix="1" applyNumberFormat="1" applyFill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 vertical="center" wrapText="1"/>
    </xf>
    <xf numFmtId="169" fontId="4" fillId="2" borderId="24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27" xfId="0" applyBorder="1" applyAlignment="1">
      <alignment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0" fillId="0" borderId="29" xfId="0" applyNumberForma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9" fontId="1" fillId="3" borderId="1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165" fontId="0" fillId="3" borderId="7" xfId="0" applyNumberFormat="1" applyFill="1" applyBorder="1" applyAlignment="1">
      <alignment horizontal="center" vertical="center" wrapText="1"/>
    </xf>
    <xf numFmtId="165" fontId="0" fillId="3" borderId="8" xfId="0" applyNumberFormat="1" applyFill="1" applyBorder="1" applyAlignment="1">
      <alignment horizontal="center" vertical="center" wrapText="1"/>
    </xf>
    <xf numFmtId="169" fontId="4" fillId="2" borderId="6" xfId="0" applyNumberFormat="1" applyFont="1" applyFill="1" applyBorder="1" applyAlignment="1">
      <alignment horizontal="center" vertical="center"/>
    </xf>
    <xf numFmtId="169" fontId="4" fillId="2" borderId="7" xfId="0" applyNumberFormat="1" applyFont="1" applyFill="1" applyBorder="1" applyAlignment="1">
      <alignment horizontal="center" vertical="center"/>
    </xf>
    <xf numFmtId="169" fontId="4" fillId="2" borderId="8" xfId="0" applyNumberFormat="1" applyFont="1" applyFill="1" applyBorder="1" applyAlignment="1">
      <alignment horizontal="center" vertical="center"/>
    </xf>
    <xf numFmtId="169" fontId="4" fillId="3" borderId="6" xfId="0" applyNumberFormat="1" applyFont="1" applyFill="1" applyBorder="1" applyAlignment="1">
      <alignment horizontal="right" vertical="center"/>
    </xf>
    <xf numFmtId="169" fontId="4" fillId="3" borderId="7" xfId="0" applyNumberFormat="1" applyFont="1" applyFill="1" applyBorder="1" applyAlignment="1">
      <alignment horizontal="right" vertical="center"/>
    </xf>
    <xf numFmtId="169" fontId="4" fillId="3" borderId="8" xfId="0" applyNumberFormat="1" applyFont="1" applyFill="1" applyBorder="1" applyAlignment="1">
      <alignment horizontal="right" vertical="center"/>
    </xf>
    <xf numFmtId="169" fontId="4" fillId="2" borderId="6" xfId="0" applyNumberFormat="1" applyFont="1" applyFill="1" applyBorder="1" applyAlignment="1">
      <alignment horizontal="right" vertical="center"/>
    </xf>
    <xf numFmtId="169" fontId="4" fillId="2" borderId="7" xfId="0" applyNumberFormat="1" applyFont="1" applyFill="1" applyBorder="1" applyAlignment="1">
      <alignment horizontal="right" vertical="center"/>
    </xf>
    <xf numFmtId="169" fontId="4" fillId="2" borderId="8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7" fontId="0" fillId="3" borderId="1" xfId="0" quotePrefix="1" applyNumberForma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3" borderId="8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9" fontId="1" fillId="3" borderId="6" xfId="0" applyNumberFormat="1" applyFont="1" applyFill="1" applyBorder="1" applyAlignment="1">
      <alignment horizontal="center" vertical="center"/>
    </xf>
    <xf numFmtId="169" fontId="1" fillId="3" borderId="7" xfId="0" applyNumberFormat="1" applyFont="1" applyFill="1" applyBorder="1" applyAlignment="1">
      <alignment horizontal="center" vertical="center"/>
    </xf>
    <xf numFmtId="169" fontId="1" fillId="3" borderId="8" xfId="0" applyNumberFormat="1" applyFont="1" applyFill="1" applyBorder="1" applyAlignment="1">
      <alignment horizontal="center" vertical="center"/>
    </xf>
    <xf numFmtId="169" fontId="4" fillId="3" borderId="22" xfId="0" applyNumberFormat="1" applyFont="1" applyFill="1" applyBorder="1" applyAlignment="1">
      <alignment horizontal="center" vertical="center"/>
    </xf>
    <xf numFmtId="169" fontId="4" fillId="3" borderId="23" xfId="0" applyNumberFormat="1" applyFont="1" applyFill="1" applyBorder="1" applyAlignment="1">
      <alignment horizontal="center" vertical="center"/>
    </xf>
    <xf numFmtId="169" fontId="4" fillId="3" borderId="20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9" fontId="4" fillId="3" borderId="6" xfId="0" applyNumberFormat="1" applyFont="1" applyFill="1" applyBorder="1" applyAlignment="1">
      <alignment horizontal="center" vertical="center"/>
    </xf>
    <xf numFmtId="169" fontId="4" fillId="3" borderId="7" xfId="0" applyNumberFormat="1" applyFont="1" applyFill="1" applyBorder="1" applyAlignment="1">
      <alignment horizontal="center" vertical="center"/>
    </xf>
    <xf numFmtId="169" fontId="4" fillId="3" borderId="8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169" fontId="4" fillId="3" borderId="1" xfId="0" applyNumberFormat="1" applyFon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9" fontId="4" fillId="3" borderId="24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textRotation="90"/>
    </xf>
    <xf numFmtId="164" fontId="5" fillId="3" borderId="7" xfId="0" applyNumberFormat="1" applyFont="1" applyFill="1" applyBorder="1" applyAlignment="1">
      <alignment horizontal="center" vertical="center" textRotation="90"/>
    </xf>
    <xf numFmtId="164" fontId="5" fillId="3" borderId="8" xfId="0" applyNumberFormat="1" applyFont="1" applyFill="1" applyBorder="1" applyAlignment="1">
      <alignment horizontal="center" vertical="center" textRotation="90"/>
    </xf>
    <xf numFmtId="165" fontId="0" fillId="2" borderId="1" xfId="0" applyNumberForma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abSelected="1" view="pageBreakPreview" topLeftCell="A7" zoomScale="148" zoomScaleNormal="100" zoomScaleSheetLayoutView="148" workbookViewId="0">
      <selection activeCell="L3" sqref="L3"/>
    </sheetView>
  </sheetViews>
  <sheetFormatPr defaultRowHeight="15" x14ac:dyDescent="0.25"/>
  <cols>
    <col min="1" max="1" width="3.7109375" style="2" customWidth="1"/>
    <col min="2" max="2" width="6.7109375" style="1" customWidth="1"/>
    <col min="3" max="3" width="6.7109375" style="2" customWidth="1"/>
    <col min="4" max="4" width="15.7109375" style="2" customWidth="1"/>
    <col min="5" max="5" width="15.85546875" style="2" customWidth="1"/>
    <col min="6" max="8" width="6.85546875" style="1" bestFit="1" customWidth="1"/>
    <col min="9" max="9" width="18.28515625" style="1" customWidth="1"/>
    <col min="10" max="10" width="20" style="1" bestFit="1" customWidth="1"/>
    <col min="11" max="11" width="10.5703125" style="1" customWidth="1"/>
    <col min="12" max="12" width="19" style="1" customWidth="1"/>
    <col min="13" max="13" width="4.7109375" style="1" customWidth="1"/>
    <col min="14" max="14" width="11.7109375" style="1" hidden="1" customWidth="1"/>
    <col min="15" max="15" width="9.7109375" style="1" customWidth="1"/>
    <col min="16" max="16" width="10.85546875" style="1" customWidth="1"/>
    <col min="17" max="17" width="11.28515625" style="1" bestFit="1" customWidth="1"/>
    <col min="18" max="18" width="11.42578125" style="1" bestFit="1" customWidth="1"/>
    <col min="19" max="19" width="12.28515625" style="1" bestFit="1" customWidth="1"/>
    <col min="20" max="16384" width="9.140625" style="1"/>
  </cols>
  <sheetData>
    <row r="1" spans="1:22" s="27" customFormat="1" ht="15" customHeight="1" thickBot="1" x14ac:dyDescent="0.3">
      <c r="A1" s="81" t="s">
        <v>63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</row>
    <row r="2" spans="1:22" s="27" customFormat="1" ht="15" customHeight="1" thickBot="1" x14ac:dyDescent="0.3">
      <c r="A2" s="87"/>
      <c r="B2" s="88"/>
      <c r="C2" s="89"/>
      <c r="D2" s="63" t="s">
        <v>47</v>
      </c>
      <c r="E2" s="65"/>
      <c r="F2" s="65"/>
      <c r="G2" s="65"/>
      <c r="H2" s="64"/>
      <c r="I2" s="63" t="s">
        <v>14</v>
      </c>
      <c r="J2" s="64"/>
      <c r="K2" s="84" t="s">
        <v>10</v>
      </c>
      <c r="L2" s="85"/>
      <c r="M2" s="85"/>
      <c r="N2" s="85"/>
      <c r="O2" s="85"/>
      <c r="P2" s="86"/>
      <c r="Q2" s="84" t="s">
        <v>61</v>
      </c>
      <c r="R2" s="85"/>
      <c r="S2" s="86"/>
      <c r="T2" s="58"/>
      <c r="U2" s="58"/>
      <c r="V2" s="28"/>
    </row>
    <row r="3" spans="1:22" s="3" customFormat="1" ht="67.5" x14ac:dyDescent="0.25">
      <c r="A3" s="30" t="s">
        <v>21</v>
      </c>
      <c r="B3" s="29" t="s">
        <v>45</v>
      </c>
      <c r="C3" s="29" t="s">
        <v>0</v>
      </c>
      <c r="D3" s="29" t="s">
        <v>48</v>
      </c>
      <c r="E3" s="29" t="s">
        <v>49</v>
      </c>
      <c r="F3" s="29" t="s">
        <v>52</v>
      </c>
      <c r="G3" s="29" t="s">
        <v>53</v>
      </c>
      <c r="H3" s="29" t="s">
        <v>54</v>
      </c>
      <c r="I3" s="29" t="s">
        <v>44</v>
      </c>
      <c r="J3" s="29" t="s">
        <v>1</v>
      </c>
      <c r="K3" s="29" t="s">
        <v>13</v>
      </c>
      <c r="L3" s="29" t="s">
        <v>10</v>
      </c>
      <c r="M3" s="92" t="s">
        <v>58</v>
      </c>
      <c r="N3" s="92"/>
      <c r="O3" s="92"/>
      <c r="P3" s="29" t="s">
        <v>20</v>
      </c>
      <c r="Q3" s="29" t="s">
        <v>12</v>
      </c>
      <c r="R3" s="29" t="s">
        <v>51</v>
      </c>
      <c r="S3" s="31" t="s">
        <v>50</v>
      </c>
    </row>
    <row r="4" spans="1:22" ht="9.6" customHeight="1" x14ac:dyDescent="0.25">
      <c r="A4" s="93">
        <v>1</v>
      </c>
      <c r="B4" s="127">
        <f>+((17100+18200+19150+21500+27500+32600)/6*45000)</f>
        <v>1020375000</v>
      </c>
      <c r="C4" s="94" t="s">
        <v>2</v>
      </c>
      <c r="D4" s="75">
        <f>J4*0.15</f>
        <v>306112500</v>
      </c>
      <c r="E4" s="75">
        <f>J4*0.05</f>
        <v>102037500</v>
      </c>
      <c r="F4" s="66">
        <v>0.5</v>
      </c>
      <c r="G4" s="66">
        <v>0.1</v>
      </c>
      <c r="H4" s="66">
        <v>0.75</v>
      </c>
      <c r="I4" s="69">
        <v>2</v>
      </c>
      <c r="J4" s="103">
        <f>B4*I4</f>
        <v>2040750000</v>
      </c>
      <c r="K4" s="97" t="s">
        <v>11</v>
      </c>
      <c r="L4" s="100" t="s">
        <v>11</v>
      </c>
      <c r="M4" s="4" t="s">
        <v>22</v>
      </c>
      <c r="N4" s="4" t="s">
        <v>15</v>
      </c>
      <c r="O4" s="5">
        <v>18200</v>
      </c>
      <c r="P4" s="6" t="s">
        <v>11</v>
      </c>
      <c r="Q4" s="120">
        <v>13500</v>
      </c>
      <c r="R4" s="120">
        <v>34500</v>
      </c>
      <c r="S4" s="106">
        <v>137100</v>
      </c>
      <c r="U4" s="46"/>
      <c r="V4" s="46"/>
    </row>
    <row r="5" spans="1:22" ht="9.6" customHeight="1" x14ac:dyDescent="0.25">
      <c r="A5" s="93"/>
      <c r="B5" s="128"/>
      <c r="C5" s="95"/>
      <c r="D5" s="76"/>
      <c r="E5" s="76"/>
      <c r="F5" s="67"/>
      <c r="G5" s="67"/>
      <c r="H5" s="67"/>
      <c r="I5" s="70"/>
      <c r="J5" s="104"/>
      <c r="K5" s="98"/>
      <c r="L5" s="101"/>
      <c r="M5" s="7" t="s">
        <v>23</v>
      </c>
      <c r="N5" s="7" t="s">
        <v>17</v>
      </c>
      <c r="O5" s="8">
        <v>21500</v>
      </c>
      <c r="P5" s="9" t="s">
        <v>11</v>
      </c>
      <c r="Q5" s="121"/>
      <c r="R5" s="121"/>
      <c r="S5" s="107"/>
      <c r="U5" s="46"/>
      <c r="V5" s="46"/>
    </row>
    <row r="6" spans="1:22" ht="9.6" customHeight="1" x14ac:dyDescent="0.25">
      <c r="A6" s="93"/>
      <c r="B6" s="128"/>
      <c r="C6" s="95"/>
      <c r="D6" s="76"/>
      <c r="E6" s="76"/>
      <c r="F6" s="67"/>
      <c r="G6" s="67"/>
      <c r="H6" s="67"/>
      <c r="I6" s="70"/>
      <c r="J6" s="104"/>
      <c r="K6" s="98"/>
      <c r="L6" s="101"/>
      <c r="M6" s="7" t="s">
        <v>24</v>
      </c>
      <c r="N6" s="10" t="s">
        <v>18</v>
      </c>
      <c r="O6" s="11">
        <v>32600</v>
      </c>
      <c r="P6" s="9" t="s">
        <v>11</v>
      </c>
      <c r="Q6" s="121"/>
      <c r="R6" s="121"/>
      <c r="S6" s="107"/>
      <c r="U6" s="46"/>
      <c r="V6" s="46"/>
    </row>
    <row r="7" spans="1:22" ht="9.6" customHeight="1" x14ac:dyDescent="0.25">
      <c r="A7" s="93"/>
      <c r="B7" s="128"/>
      <c r="C7" s="96"/>
      <c r="D7" s="77"/>
      <c r="E7" s="77"/>
      <c r="F7" s="68"/>
      <c r="G7" s="68"/>
      <c r="H7" s="68"/>
      <c r="I7" s="71"/>
      <c r="J7" s="105"/>
      <c r="K7" s="99"/>
      <c r="L7" s="102"/>
      <c r="M7" s="12" t="s">
        <v>25</v>
      </c>
      <c r="N7" s="12" t="s">
        <v>16</v>
      </c>
      <c r="O7" s="13">
        <v>34400</v>
      </c>
      <c r="P7" s="14" t="s">
        <v>11</v>
      </c>
      <c r="Q7" s="122"/>
      <c r="R7" s="122"/>
      <c r="S7" s="108"/>
      <c r="U7" s="46"/>
      <c r="V7" s="46"/>
    </row>
    <row r="8" spans="1:22" ht="9.6" customHeight="1" x14ac:dyDescent="0.25">
      <c r="A8" s="109">
        <f>+A4+1</f>
        <v>2</v>
      </c>
      <c r="B8" s="128"/>
      <c r="C8" s="110" t="s">
        <v>3</v>
      </c>
      <c r="D8" s="78">
        <f>J8*0.15</f>
        <v>214278750</v>
      </c>
      <c r="E8" s="78">
        <f>J8*0.05</f>
        <v>71426250</v>
      </c>
      <c r="F8" s="60">
        <v>0.5</v>
      </c>
      <c r="G8" s="60">
        <v>0.1</v>
      </c>
      <c r="H8" s="60">
        <v>0.75</v>
      </c>
      <c r="I8" s="49" t="s">
        <v>32</v>
      </c>
      <c r="J8" s="48">
        <f>+$B$4*7/5</f>
        <v>1428525000</v>
      </c>
      <c r="K8" s="111">
        <v>1</v>
      </c>
      <c r="L8" s="48">
        <f>+K8*J8</f>
        <v>1428525000</v>
      </c>
      <c r="M8" s="15" t="s">
        <v>22</v>
      </c>
      <c r="N8" s="15" t="s">
        <v>15</v>
      </c>
      <c r="O8" s="5">
        <v>18200</v>
      </c>
      <c r="P8" s="16">
        <f>+L8/O8</f>
        <v>78490.38461538461</v>
      </c>
      <c r="Q8" s="72">
        <v>13500</v>
      </c>
      <c r="R8" s="123">
        <v>26500</v>
      </c>
      <c r="S8" s="51">
        <v>103600</v>
      </c>
      <c r="U8" s="47"/>
      <c r="V8" s="47"/>
    </row>
    <row r="9" spans="1:22" ht="9.6" customHeight="1" x14ac:dyDescent="0.25">
      <c r="A9" s="109"/>
      <c r="B9" s="128"/>
      <c r="C9" s="110"/>
      <c r="D9" s="79"/>
      <c r="E9" s="79"/>
      <c r="F9" s="61"/>
      <c r="G9" s="61"/>
      <c r="H9" s="61"/>
      <c r="I9" s="50"/>
      <c r="J9" s="48"/>
      <c r="K9" s="111"/>
      <c r="L9" s="48"/>
      <c r="M9" s="17" t="s">
        <v>23</v>
      </c>
      <c r="N9" s="17" t="s">
        <v>17</v>
      </c>
      <c r="O9" s="8">
        <v>21500</v>
      </c>
      <c r="P9" s="18">
        <f>+L8/O9</f>
        <v>66443.023255813954</v>
      </c>
      <c r="Q9" s="73"/>
      <c r="R9" s="123"/>
      <c r="S9" s="51"/>
      <c r="U9" s="47"/>
      <c r="V9" s="47"/>
    </row>
    <row r="10" spans="1:22" ht="9.6" customHeight="1" x14ac:dyDescent="0.25">
      <c r="A10" s="109"/>
      <c r="B10" s="128"/>
      <c r="C10" s="110"/>
      <c r="D10" s="79"/>
      <c r="E10" s="79"/>
      <c r="F10" s="61"/>
      <c r="G10" s="61"/>
      <c r="H10" s="61"/>
      <c r="I10" s="50"/>
      <c r="J10" s="48"/>
      <c r="K10" s="111"/>
      <c r="L10" s="48"/>
      <c r="M10" s="17" t="s">
        <v>24</v>
      </c>
      <c r="N10" s="19" t="s">
        <v>18</v>
      </c>
      <c r="O10" s="11">
        <v>32600</v>
      </c>
      <c r="P10" s="20">
        <f>+L8/O10</f>
        <v>43819.78527607362</v>
      </c>
      <c r="Q10" s="73"/>
      <c r="R10" s="123"/>
      <c r="S10" s="51"/>
      <c r="U10" s="47"/>
      <c r="V10" s="47"/>
    </row>
    <row r="11" spans="1:22" ht="9.6" customHeight="1" x14ac:dyDescent="0.25">
      <c r="A11" s="109"/>
      <c r="B11" s="128"/>
      <c r="C11" s="110"/>
      <c r="D11" s="80"/>
      <c r="E11" s="80"/>
      <c r="F11" s="62"/>
      <c r="G11" s="62"/>
      <c r="H11" s="62"/>
      <c r="I11" s="50"/>
      <c r="J11" s="48"/>
      <c r="K11" s="111"/>
      <c r="L11" s="48"/>
      <c r="M11" s="21" t="s">
        <v>25</v>
      </c>
      <c r="N11" s="21" t="s">
        <v>16</v>
      </c>
      <c r="O11" s="13">
        <v>34400</v>
      </c>
      <c r="P11" s="22">
        <f>+L8/O11</f>
        <v>41526.889534883718</v>
      </c>
      <c r="Q11" s="74"/>
      <c r="R11" s="123"/>
      <c r="S11" s="51"/>
      <c r="U11" s="47"/>
      <c r="V11" s="47"/>
    </row>
    <row r="12" spans="1:22" ht="9.6" customHeight="1" x14ac:dyDescent="0.25">
      <c r="A12" s="114">
        <f>+A8+1</f>
        <v>3</v>
      </c>
      <c r="B12" s="128"/>
      <c r="C12" s="112" t="s">
        <v>26</v>
      </c>
      <c r="D12" s="75">
        <f>J12*0.15</f>
        <v>183667500</v>
      </c>
      <c r="E12" s="75">
        <f>J12*0.05</f>
        <v>61222500</v>
      </c>
      <c r="F12" s="66">
        <v>0.5</v>
      </c>
      <c r="G12" s="66">
        <v>0.1</v>
      </c>
      <c r="H12" s="66">
        <v>0.75</v>
      </c>
      <c r="I12" s="90" t="s">
        <v>33</v>
      </c>
      <c r="J12" s="59">
        <f>+$B$4*6/5</f>
        <v>1224450000</v>
      </c>
      <c r="K12" s="113">
        <v>1</v>
      </c>
      <c r="L12" s="59">
        <f>+K12*J12</f>
        <v>1224450000</v>
      </c>
      <c r="M12" s="4" t="s">
        <v>22</v>
      </c>
      <c r="N12" s="4" t="s">
        <v>15</v>
      </c>
      <c r="O12" s="5">
        <v>18200</v>
      </c>
      <c r="P12" s="23">
        <f>+L12/O12</f>
        <v>67277.472527472521</v>
      </c>
      <c r="Q12" s="120">
        <v>13500</v>
      </c>
      <c r="R12" s="124">
        <v>23300</v>
      </c>
      <c r="S12" s="126">
        <v>92300</v>
      </c>
      <c r="U12" s="46"/>
      <c r="V12" s="46"/>
    </row>
    <row r="13" spans="1:22" ht="9.6" customHeight="1" x14ac:dyDescent="0.25">
      <c r="A13" s="115"/>
      <c r="B13" s="128"/>
      <c r="C13" s="112"/>
      <c r="D13" s="76"/>
      <c r="E13" s="76"/>
      <c r="F13" s="67"/>
      <c r="G13" s="67"/>
      <c r="H13" s="67"/>
      <c r="I13" s="91"/>
      <c r="J13" s="59"/>
      <c r="K13" s="113"/>
      <c r="L13" s="59"/>
      <c r="M13" s="7" t="s">
        <v>23</v>
      </c>
      <c r="N13" s="7" t="s">
        <v>17</v>
      </c>
      <c r="O13" s="8">
        <v>21500</v>
      </c>
      <c r="P13" s="24">
        <f>+L12/O13</f>
        <v>56951.162790697672</v>
      </c>
      <c r="Q13" s="121"/>
      <c r="R13" s="124"/>
      <c r="S13" s="126"/>
      <c r="U13" s="46"/>
      <c r="V13" s="46"/>
    </row>
    <row r="14" spans="1:22" ht="9.6" customHeight="1" x14ac:dyDescent="0.25">
      <c r="A14" s="115"/>
      <c r="B14" s="128"/>
      <c r="C14" s="112"/>
      <c r="D14" s="76"/>
      <c r="E14" s="76"/>
      <c r="F14" s="67"/>
      <c r="G14" s="67"/>
      <c r="H14" s="67"/>
      <c r="I14" s="91"/>
      <c r="J14" s="59"/>
      <c r="K14" s="113"/>
      <c r="L14" s="59"/>
      <c r="M14" s="7" t="s">
        <v>24</v>
      </c>
      <c r="N14" s="10" t="s">
        <v>18</v>
      </c>
      <c r="O14" s="11">
        <v>32600</v>
      </c>
      <c r="P14" s="25">
        <f>+L12/O14</f>
        <v>37559.815950920245</v>
      </c>
      <c r="Q14" s="121"/>
      <c r="R14" s="124"/>
      <c r="S14" s="126"/>
      <c r="U14" s="46"/>
      <c r="V14" s="46"/>
    </row>
    <row r="15" spans="1:22" ht="9.6" customHeight="1" x14ac:dyDescent="0.25">
      <c r="A15" s="116"/>
      <c r="B15" s="128"/>
      <c r="C15" s="112"/>
      <c r="D15" s="77"/>
      <c r="E15" s="77"/>
      <c r="F15" s="68"/>
      <c r="G15" s="68"/>
      <c r="H15" s="68"/>
      <c r="I15" s="91"/>
      <c r="J15" s="59"/>
      <c r="K15" s="113"/>
      <c r="L15" s="59"/>
      <c r="M15" s="12" t="s">
        <v>25</v>
      </c>
      <c r="N15" s="12" t="s">
        <v>16</v>
      </c>
      <c r="O15" s="13">
        <v>34400</v>
      </c>
      <c r="P15" s="26">
        <f>+L12/O15</f>
        <v>35594.476744186046</v>
      </c>
      <c r="Q15" s="122"/>
      <c r="R15" s="124"/>
      <c r="S15" s="126"/>
      <c r="U15" s="46"/>
      <c r="V15" s="46"/>
    </row>
    <row r="16" spans="1:22" ht="9.6" customHeight="1" x14ac:dyDescent="0.25">
      <c r="A16" s="117">
        <f>+A12+1</f>
        <v>4</v>
      </c>
      <c r="B16" s="128"/>
      <c r="C16" s="110" t="s">
        <v>4</v>
      </c>
      <c r="D16" s="78">
        <f>J16*0.15</f>
        <v>153056250</v>
      </c>
      <c r="E16" s="78">
        <f>J16*0.05</f>
        <v>51018750</v>
      </c>
      <c r="F16" s="60">
        <v>0.5</v>
      </c>
      <c r="G16" s="60">
        <v>0.1</v>
      </c>
      <c r="H16" s="60">
        <v>0.75</v>
      </c>
      <c r="I16" s="49">
        <v>1</v>
      </c>
      <c r="J16" s="48">
        <f>+$B$4*1</f>
        <v>1020375000</v>
      </c>
      <c r="K16" s="111">
        <v>1</v>
      </c>
      <c r="L16" s="48">
        <f>+K16*J16</f>
        <v>1020375000</v>
      </c>
      <c r="M16" s="15" t="s">
        <v>22</v>
      </c>
      <c r="N16" s="15" t="s">
        <v>15</v>
      </c>
      <c r="O16" s="5">
        <v>18200</v>
      </c>
      <c r="P16" s="16">
        <f>+L16/O16</f>
        <v>56064.560439560439</v>
      </c>
      <c r="Q16" s="72">
        <v>13500</v>
      </c>
      <c r="R16" s="123">
        <v>20200</v>
      </c>
      <c r="S16" s="51">
        <v>77400</v>
      </c>
      <c r="U16" s="47"/>
      <c r="V16" s="47"/>
    </row>
    <row r="17" spans="1:22" ht="9.6" customHeight="1" x14ac:dyDescent="0.25">
      <c r="A17" s="118"/>
      <c r="B17" s="128"/>
      <c r="C17" s="110"/>
      <c r="D17" s="79"/>
      <c r="E17" s="79"/>
      <c r="F17" s="61"/>
      <c r="G17" s="61"/>
      <c r="H17" s="61"/>
      <c r="I17" s="50"/>
      <c r="J17" s="48"/>
      <c r="K17" s="111"/>
      <c r="L17" s="48"/>
      <c r="M17" s="17" t="s">
        <v>23</v>
      </c>
      <c r="N17" s="17" t="s">
        <v>17</v>
      </c>
      <c r="O17" s="8">
        <v>21500</v>
      </c>
      <c r="P17" s="18">
        <f>+L16/O17</f>
        <v>47459.302325581397</v>
      </c>
      <c r="Q17" s="73"/>
      <c r="R17" s="123"/>
      <c r="S17" s="51"/>
      <c r="U17" s="47"/>
      <c r="V17" s="47"/>
    </row>
    <row r="18" spans="1:22" ht="9.6" customHeight="1" x14ac:dyDescent="0.25">
      <c r="A18" s="118"/>
      <c r="B18" s="128"/>
      <c r="C18" s="110"/>
      <c r="D18" s="79"/>
      <c r="E18" s="79"/>
      <c r="F18" s="61"/>
      <c r="G18" s="61"/>
      <c r="H18" s="61"/>
      <c r="I18" s="50"/>
      <c r="J18" s="48"/>
      <c r="K18" s="111"/>
      <c r="L18" s="48"/>
      <c r="M18" s="17" t="s">
        <v>24</v>
      </c>
      <c r="N18" s="19" t="s">
        <v>18</v>
      </c>
      <c r="O18" s="11">
        <v>32600</v>
      </c>
      <c r="P18" s="20">
        <f>+L16/O18</f>
        <v>31299.84662576687</v>
      </c>
      <c r="Q18" s="73"/>
      <c r="R18" s="123"/>
      <c r="S18" s="51"/>
      <c r="U18" s="47"/>
      <c r="V18" s="47"/>
    </row>
    <row r="19" spans="1:22" ht="9.6" customHeight="1" x14ac:dyDescent="0.25">
      <c r="A19" s="119"/>
      <c r="B19" s="128"/>
      <c r="C19" s="110"/>
      <c r="D19" s="80"/>
      <c r="E19" s="80"/>
      <c r="F19" s="62"/>
      <c r="G19" s="62"/>
      <c r="H19" s="62"/>
      <c r="I19" s="50"/>
      <c r="J19" s="48"/>
      <c r="K19" s="111"/>
      <c r="L19" s="48"/>
      <c r="M19" s="21" t="s">
        <v>25</v>
      </c>
      <c r="N19" s="21" t="s">
        <v>16</v>
      </c>
      <c r="O19" s="13">
        <v>34400</v>
      </c>
      <c r="P19" s="22">
        <f>+L16/O19</f>
        <v>29662.06395348837</v>
      </c>
      <c r="Q19" s="74"/>
      <c r="R19" s="123"/>
      <c r="S19" s="51"/>
      <c r="U19" s="47"/>
      <c r="V19" s="47"/>
    </row>
    <row r="20" spans="1:22" ht="9.6" customHeight="1" x14ac:dyDescent="0.25">
      <c r="A20" s="114">
        <f>+A16+1</f>
        <v>5</v>
      </c>
      <c r="B20" s="128"/>
      <c r="C20" s="112" t="s">
        <v>27</v>
      </c>
      <c r="D20" s="75">
        <f>J20*0.15</f>
        <v>127546875</v>
      </c>
      <c r="E20" s="75">
        <f>J20*0.05</f>
        <v>42515625</v>
      </c>
      <c r="F20" s="66">
        <v>0.5</v>
      </c>
      <c r="G20" s="66">
        <v>0.1</v>
      </c>
      <c r="H20" s="66">
        <v>0.75</v>
      </c>
      <c r="I20" s="69" t="s">
        <v>34</v>
      </c>
      <c r="J20" s="59">
        <f>+$B$4*5/6</f>
        <v>850312500</v>
      </c>
      <c r="K20" s="113">
        <v>1</v>
      </c>
      <c r="L20" s="59">
        <f>+K20*J20</f>
        <v>850312500</v>
      </c>
      <c r="M20" s="4" t="s">
        <v>22</v>
      </c>
      <c r="N20" s="4" t="s">
        <v>15</v>
      </c>
      <c r="O20" s="5">
        <v>18200</v>
      </c>
      <c r="P20" s="23">
        <f>+L20/O20</f>
        <v>46720.467032967033</v>
      </c>
      <c r="Q20" s="120">
        <v>13500</v>
      </c>
      <c r="R20" s="124">
        <v>17400</v>
      </c>
      <c r="S20" s="126">
        <v>68900</v>
      </c>
      <c r="U20" s="46"/>
      <c r="V20" s="46"/>
    </row>
    <row r="21" spans="1:22" ht="9.6" customHeight="1" x14ac:dyDescent="0.25">
      <c r="A21" s="115"/>
      <c r="B21" s="128"/>
      <c r="C21" s="112"/>
      <c r="D21" s="76"/>
      <c r="E21" s="76"/>
      <c r="F21" s="67"/>
      <c r="G21" s="67"/>
      <c r="H21" s="67"/>
      <c r="I21" s="70"/>
      <c r="J21" s="59"/>
      <c r="K21" s="113"/>
      <c r="L21" s="59"/>
      <c r="M21" s="7" t="s">
        <v>23</v>
      </c>
      <c r="N21" s="7" t="s">
        <v>17</v>
      </c>
      <c r="O21" s="8">
        <v>21500</v>
      </c>
      <c r="P21" s="24">
        <f>+L20/O21</f>
        <v>39549.41860465116</v>
      </c>
      <c r="Q21" s="121"/>
      <c r="R21" s="124"/>
      <c r="S21" s="126"/>
      <c r="U21" s="46"/>
      <c r="V21" s="46"/>
    </row>
    <row r="22" spans="1:22" ht="9.6" customHeight="1" x14ac:dyDescent="0.25">
      <c r="A22" s="115"/>
      <c r="B22" s="128"/>
      <c r="C22" s="112"/>
      <c r="D22" s="76"/>
      <c r="E22" s="76"/>
      <c r="F22" s="67"/>
      <c r="G22" s="67"/>
      <c r="H22" s="67"/>
      <c r="I22" s="70"/>
      <c r="J22" s="59"/>
      <c r="K22" s="113"/>
      <c r="L22" s="59"/>
      <c r="M22" s="7" t="s">
        <v>24</v>
      </c>
      <c r="N22" s="10" t="s">
        <v>18</v>
      </c>
      <c r="O22" s="11">
        <v>32600</v>
      </c>
      <c r="P22" s="25">
        <f>+L20/O22</f>
        <v>26083.205521472391</v>
      </c>
      <c r="Q22" s="121"/>
      <c r="R22" s="124"/>
      <c r="S22" s="126"/>
      <c r="U22" s="46"/>
      <c r="V22" s="46"/>
    </row>
    <row r="23" spans="1:22" ht="9.6" customHeight="1" x14ac:dyDescent="0.25">
      <c r="A23" s="116"/>
      <c r="B23" s="128"/>
      <c r="C23" s="112"/>
      <c r="D23" s="77"/>
      <c r="E23" s="77"/>
      <c r="F23" s="68"/>
      <c r="G23" s="68"/>
      <c r="H23" s="68"/>
      <c r="I23" s="71"/>
      <c r="J23" s="59"/>
      <c r="K23" s="113"/>
      <c r="L23" s="59"/>
      <c r="M23" s="12" t="s">
        <v>25</v>
      </c>
      <c r="N23" s="12" t="s">
        <v>16</v>
      </c>
      <c r="O23" s="13">
        <v>34400</v>
      </c>
      <c r="P23" s="26">
        <f>+L20/O23</f>
        <v>24718.386627906977</v>
      </c>
      <c r="Q23" s="122"/>
      <c r="R23" s="124"/>
      <c r="S23" s="126"/>
      <c r="U23" s="46"/>
      <c r="V23" s="46"/>
    </row>
    <row r="24" spans="1:22" ht="9.6" customHeight="1" x14ac:dyDescent="0.25">
      <c r="A24" s="117">
        <f>+A20+1</f>
        <v>6</v>
      </c>
      <c r="B24" s="128"/>
      <c r="C24" s="110" t="s">
        <v>5</v>
      </c>
      <c r="D24" s="78">
        <f>J24*0.15</f>
        <v>102037500</v>
      </c>
      <c r="E24" s="78">
        <f>J24*0.05</f>
        <v>34012500</v>
      </c>
      <c r="F24" s="60">
        <v>0.5</v>
      </c>
      <c r="G24" s="60">
        <v>0.1</v>
      </c>
      <c r="H24" s="60">
        <v>0.75</v>
      </c>
      <c r="I24" s="49" t="s">
        <v>35</v>
      </c>
      <c r="J24" s="48">
        <f>+$B$4*2/3</f>
        <v>680250000</v>
      </c>
      <c r="K24" s="111">
        <v>1</v>
      </c>
      <c r="L24" s="48">
        <f>+K24*J24</f>
        <v>680250000</v>
      </c>
      <c r="M24" s="15" t="s">
        <v>22</v>
      </c>
      <c r="N24" s="15" t="s">
        <v>15</v>
      </c>
      <c r="O24" s="5">
        <v>18200</v>
      </c>
      <c r="P24" s="16">
        <f>+L24/O24</f>
        <v>37376.373626373628</v>
      </c>
      <c r="Q24" s="72">
        <v>13500</v>
      </c>
      <c r="R24" s="123">
        <v>16000</v>
      </c>
      <c r="S24" s="51">
        <v>58300</v>
      </c>
      <c r="U24" s="47"/>
      <c r="V24" s="47"/>
    </row>
    <row r="25" spans="1:22" ht="9.6" customHeight="1" x14ac:dyDescent="0.25">
      <c r="A25" s="118"/>
      <c r="B25" s="128"/>
      <c r="C25" s="110"/>
      <c r="D25" s="79"/>
      <c r="E25" s="79"/>
      <c r="F25" s="61"/>
      <c r="G25" s="61"/>
      <c r="H25" s="61"/>
      <c r="I25" s="50"/>
      <c r="J25" s="48"/>
      <c r="K25" s="111"/>
      <c r="L25" s="48"/>
      <c r="M25" s="17" t="s">
        <v>23</v>
      </c>
      <c r="N25" s="17" t="s">
        <v>17</v>
      </c>
      <c r="O25" s="8">
        <v>21500</v>
      </c>
      <c r="P25" s="18">
        <f>+L24/O25</f>
        <v>31639.534883720931</v>
      </c>
      <c r="Q25" s="73"/>
      <c r="R25" s="123"/>
      <c r="S25" s="51"/>
      <c r="U25" s="47"/>
      <c r="V25" s="47"/>
    </row>
    <row r="26" spans="1:22" ht="9.6" customHeight="1" x14ac:dyDescent="0.25">
      <c r="A26" s="118"/>
      <c r="B26" s="128"/>
      <c r="C26" s="110"/>
      <c r="D26" s="79"/>
      <c r="E26" s="79"/>
      <c r="F26" s="61"/>
      <c r="G26" s="61"/>
      <c r="H26" s="61"/>
      <c r="I26" s="50"/>
      <c r="J26" s="48"/>
      <c r="K26" s="111"/>
      <c r="L26" s="48"/>
      <c r="M26" s="17" t="s">
        <v>24</v>
      </c>
      <c r="N26" s="19" t="s">
        <v>18</v>
      </c>
      <c r="O26" s="11">
        <v>32600</v>
      </c>
      <c r="P26" s="20">
        <f>+L24/O26</f>
        <v>20866.564417177913</v>
      </c>
      <c r="Q26" s="73"/>
      <c r="R26" s="123"/>
      <c r="S26" s="51"/>
      <c r="U26" s="47"/>
      <c r="V26" s="47"/>
    </row>
    <row r="27" spans="1:22" ht="9.6" customHeight="1" x14ac:dyDescent="0.25">
      <c r="A27" s="119"/>
      <c r="B27" s="128"/>
      <c r="C27" s="110"/>
      <c r="D27" s="80"/>
      <c r="E27" s="80"/>
      <c r="F27" s="62"/>
      <c r="G27" s="62"/>
      <c r="H27" s="62"/>
      <c r="I27" s="50"/>
      <c r="J27" s="48"/>
      <c r="K27" s="111"/>
      <c r="L27" s="48"/>
      <c r="M27" s="21" t="s">
        <v>25</v>
      </c>
      <c r="N27" s="21" t="s">
        <v>16</v>
      </c>
      <c r="O27" s="13">
        <v>34400</v>
      </c>
      <c r="P27" s="22">
        <f>+L24/O27</f>
        <v>19774.70930232558</v>
      </c>
      <c r="Q27" s="74"/>
      <c r="R27" s="123"/>
      <c r="S27" s="51"/>
      <c r="U27" s="47"/>
      <c r="V27" s="47"/>
    </row>
    <row r="28" spans="1:22" ht="9.6" customHeight="1" x14ac:dyDescent="0.25">
      <c r="A28" s="114">
        <f>+A24+1</f>
        <v>7</v>
      </c>
      <c r="B28" s="128"/>
      <c r="C28" s="112" t="s">
        <v>28</v>
      </c>
      <c r="D28" s="75">
        <f>J28*0.15</f>
        <v>76528125</v>
      </c>
      <c r="E28" s="75">
        <f>J28*0.05</f>
        <v>25509375</v>
      </c>
      <c r="F28" s="66">
        <v>0.5</v>
      </c>
      <c r="G28" s="66">
        <v>0.1</v>
      </c>
      <c r="H28" s="66">
        <v>0.75</v>
      </c>
      <c r="I28" s="69" t="s">
        <v>36</v>
      </c>
      <c r="J28" s="59">
        <f>+$B$4*1/2</f>
        <v>510187500</v>
      </c>
      <c r="K28" s="113">
        <v>1</v>
      </c>
      <c r="L28" s="59">
        <f>+K28*J28</f>
        <v>510187500</v>
      </c>
      <c r="M28" s="4" t="s">
        <v>22</v>
      </c>
      <c r="N28" s="4" t="s">
        <v>15</v>
      </c>
      <c r="O28" s="5">
        <v>18200</v>
      </c>
      <c r="P28" s="23">
        <f>+L28/O28</f>
        <v>28032.280219780219</v>
      </c>
      <c r="Q28" s="120">
        <v>13500</v>
      </c>
      <c r="R28" s="124">
        <v>12500</v>
      </c>
      <c r="S28" s="126">
        <v>49300</v>
      </c>
      <c r="U28" s="46"/>
      <c r="V28" s="46"/>
    </row>
    <row r="29" spans="1:22" ht="9.6" customHeight="1" x14ac:dyDescent="0.25">
      <c r="A29" s="115"/>
      <c r="B29" s="128"/>
      <c r="C29" s="112"/>
      <c r="D29" s="76"/>
      <c r="E29" s="76"/>
      <c r="F29" s="67"/>
      <c r="G29" s="67"/>
      <c r="H29" s="67"/>
      <c r="I29" s="70"/>
      <c r="J29" s="59"/>
      <c r="K29" s="113"/>
      <c r="L29" s="59"/>
      <c r="M29" s="7" t="s">
        <v>23</v>
      </c>
      <c r="N29" s="7" t="s">
        <v>17</v>
      </c>
      <c r="O29" s="8">
        <v>21500</v>
      </c>
      <c r="P29" s="24">
        <f>+L28/O29</f>
        <v>23729.651162790698</v>
      </c>
      <c r="Q29" s="121"/>
      <c r="R29" s="124"/>
      <c r="S29" s="126"/>
      <c r="U29" s="46"/>
      <c r="V29" s="46"/>
    </row>
    <row r="30" spans="1:22" ht="9.6" customHeight="1" x14ac:dyDescent="0.25">
      <c r="A30" s="115"/>
      <c r="B30" s="128"/>
      <c r="C30" s="112"/>
      <c r="D30" s="76"/>
      <c r="E30" s="76"/>
      <c r="F30" s="67"/>
      <c r="G30" s="67"/>
      <c r="H30" s="67"/>
      <c r="I30" s="70"/>
      <c r="J30" s="59"/>
      <c r="K30" s="113"/>
      <c r="L30" s="59"/>
      <c r="M30" s="7" t="s">
        <v>24</v>
      </c>
      <c r="N30" s="10" t="s">
        <v>18</v>
      </c>
      <c r="O30" s="11">
        <v>32600</v>
      </c>
      <c r="P30" s="25">
        <f>+L28/O30</f>
        <v>15649.923312883435</v>
      </c>
      <c r="Q30" s="121"/>
      <c r="R30" s="124"/>
      <c r="S30" s="126"/>
      <c r="U30" s="46"/>
      <c r="V30" s="46"/>
    </row>
    <row r="31" spans="1:22" ht="9.6" customHeight="1" x14ac:dyDescent="0.25">
      <c r="A31" s="116"/>
      <c r="B31" s="128"/>
      <c r="C31" s="112"/>
      <c r="D31" s="77"/>
      <c r="E31" s="77"/>
      <c r="F31" s="68"/>
      <c r="G31" s="68"/>
      <c r="H31" s="68"/>
      <c r="I31" s="71"/>
      <c r="J31" s="59"/>
      <c r="K31" s="113"/>
      <c r="L31" s="59"/>
      <c r="M31" s="12" t="s">
        <v>25</v>
      </c>
      <c r="N31" s="12" t="s">
        <v>16</v>
      </c>
      <c r="O31" s="13">
        <v>34400</v>
      </c>
      <c r="P31" s="26">
        <f>+L28/O31</f>
        <v>14831.031976744185</v>
      </c>
      <c r="Q31" s="122"/>
      <c r="R31" s="124"/>
      <c r="S31" s="126"/>
      <c r="U31" s="46"/>
      <c r="V31" s="46"/>
    </row>
    <row r="32" spans="1:22" ht="9.6" customHeight="1" x14ac:dyDescent="0.25">
      <c r="A32" s="117">
        <f>+A28+1</f>
        <v>8</v>
      </c>
      <c r="B32" s="128"/>
      <c r="C32" s="110" t="s">
        <v>6</v>
      </c>
      <c r="D32" s="78">
        <f>J32*0.1</f>
        <v>34012500</v>
      </c>
      <c r="E32" s="78">
        <f>J32*0.05</f>
        <v>17006250</v>
      </c>
      <c r="F32" s="60">
        <v>0.5</v>
      </c>
      <c r="G32" s="60">
        <v>0.1</v>
      </c>
      <c r="H32" s="60">
        <v>0.75</v>
      </c>
      <c r="I32" s="49" t="s">
        <v>37</v>
      </c>
      <c r="J32" s="48">
        <f>+$B$4*1/3</f>
        <v>340125000</v>
      </c>
      <c r="K32" s="125">
        <v>1.1499999999999999</v>
      </c>
      <c r="L32" s="48">
        <f>+K32*J32</f>
        <v>391143749.99999994</v>
      </c>
      <c r="M32" s="15" t="s">
        <v>22</v>
      </c>
      <c r="N32" s="15" t="s">
        <v>15</v>
      </c>
      <c r="O32" s="5">
        <v>18200</v>
      </c>
      <c r="P32" s="16">
        <f>+L32/O32</f>
        <v>21491.414835164833</v>
      </c>
      <c r="Q32" s="72">
        <v>13500</v>
      </c>
      <c r="R32" s="123">
        <v>10100</v>
      </c>
      <c r="S32" s="51">
        <v>38600</v>
      </c>
      <c r="U32" s="47"/>
      <c r="V32" s="47"/>
    </row>
    <row r="33" spans="1:22" ht="9.6" customHeight="1" x14ac:dyDescent="0.25">
      <c r="A33" s="118"/>
      <c r="B33" s="128"/>
      <c r="C33" s="110"/>
      <c r="D33" s="79"/>
      <c r="E33" s="79"/>
      <c r="F33" s="61"/>
      <c r="G33" s="61"/>
      <c r="H33" s="61"/>
      <c r="I33" s="50"/>
      <c r="J33" s="48"/>
      <c r="K33" s="125"/>
      <c r="L33" s="48"/>
      <c r="M33" s="17" t="s">
        <v>23</v>
      </c>
      <c r="N33" s="17" t="s">
        <v>17</v>
      </c>
      <c r="O33" s="8">
        <v>21500</v>
      </c>
      <c r="P33" s="18">
        <f>+L32/O33</f>
        <v>18192.732558139531</v>
      </c>
      <c r="Q33" s="73"/>
      <c r="R33" s="123"/>
      <c r="S33" s="51"/>
      <c r="U33" s="47"/>
      <c r="V33" s="47"/>
    </row>
    <row r="34" spans="1:22" ht="9.6" customHeight="1" x14ac:dyDescent="0.25">
      <c r="A34" s="118"/>
      <c r="B34" s="128"/>
      <c r="C34" s="110"/>
      <c r="D34" s="79"/>
      <c r="E34" s="79"/>
      <c r="F34" s="61"/>
      <c r="G34" s="61"/>
      <c r="H34" s="61"/>
      <c r="I34" s="50"/>
      <c r="J34" s="48"/>
      <c r="K34" s="125"/>
      <c r="L34" s="48"/>
      <c r="M34" s="17" t="s">
        <v>24</v>
      </c>
      <c r="N34" s="19" t="s">
        <v>18</v>
      </c>
      <c r="O34" s="11">
        <v>32600</v>
      </c>
      <c r="P34" s="20">
        <f>+L32/O34</f>
        <v>11998.274539877299</v>
      </c>
      <c r="Q34" s="73"/>
      <c r="R34" s="123"/>
      <c r="S34" s="51"/>
      <c r="U34" s="47"/>
      <c r="V34" s="47"/>
    </row>
    <row r="35" spans="1:22" ht="9.6" customHeight="1" x14ac:dyDescent="0.25">
      <c r="A35" s="119"/>
      <c r="B35" s="128"/>
      <c r="C35" s="110"/>
      <c r="D35" s="80"/>
      <c r="E35" s="80"/>
      <c r="F35" s="62"/>
      <c r="G35" s="62"/>
      <c r="H35" s="62"/>
      <c r="I35" s="50"/>
      <c r="J35" s="48"/>
      <c r="K35" s="125"/>
      <c r="L35" s="48"/>
      <c r="M35" s="21" t="s">
        <v>25</v>
      </c>
      <c r="N35" s="21" t="s">
        <v>16</v>
      </c>
      <c r="O35" s="13">
        <v>34400</v>
      </c>
      <c r="P35" s="22">
        <f>+L32/O35</f>
        <v>11370.457848837208</v>
      </c>
      <c r="Q35" s="74"/>
      <c r="R35" s="123"/>
      <c r="S35" s="51"/>
      <c r="U35" s="47"/>
      <c r="V35" s="47"/>
    </row>
    <row r="36" spans="1:22" ht="9.6" customHeight="1" x14ac:dyDescent="0.25">
      <c r="A36" s="114">
        <f>+A32+1</f>
        <v>9</v>
      </c>
      <c r="B36" s="128"/>
      <c r="C36" s="112" t="s">
        <v>29</v>
      </c>
      <c r="D36" s="75">
        <f>J36*0.1</f>
        <v>20407500</v>
      </c>
      <c r="E36" s="75">
        <f>J36*0.05</f>
        <v>10203750</v>
      </c>
      <c r="F36" s="66">
        <v>0.5</v>
      </c>
      <c r="G36" s="66">
        <v>0.1</v>
      </c>
      <c r="H36" s="66">
        <v>0.75</v>
      </c>
      <c r="I36" s="69" t="s">
        <v>38</v>
      </c>
      <c r="J36" s="59">
        <f>+$B$4*1/5</f>
        <v>204075000</v>
      </c>
      <c r="K36" s="113" t="s">
        <v>43</v>
      </c>
      <c r="L36" s="59">
        <f>+J36*4/3</f>
        <v>272100000</v>
      </c>
      <c r="M36" s="4" t="s">
        <v>22</v>
      </c>
      <c r="N36" s="4" t="s">
        <v>15</v>
      </c>
      <c r="O36" s="5">
        <v>18200</v>
      </c>
      <c r="P36" s="23">
        <f>+L36/O36</f>
        <v>14950.54945054945</v>
      </c>
      <c r="Q36" s="120">
        <v>13500</v>
      </c>
      <c r="R36" s="124">
        <v>8500</v>
      </c>
      <c r="S36" s="126">
        <v>32800</v>
      </c>
      <c r="U36" s="46"/>
      <c r="V36" s="46"/>
    </row>
    <row r="37" spans="1:22" ht="9.6" customHeight="1" x14ac:dyDescent="0.25">
      <c r="A37" s="115"/>
      <c r="B37" s="128"/>
      <c r="C37" s="112"/>
      <c r="D37" s="76"/>
      <c r="E37" s="76"/>
      <c r="F37" s="67"/>
      <c r="G37" s="67"/>
      <c r="H37" s="67"/>
      <c r="I37" s="70"/>
      <c r="J37" s="59"/>
      <c r="K37" s="113"/>
      <c r="L37" s="59"/>
      <c r="M37" s="7" t="s">
        <v>23</v>
      </c>
      <c r="N37" s="7" t="s">
        <v>17</v>
      </c>
      <c r="O37" s="8">
        <v>21500</v>
      </c>
      <c r="P37" s="24">
        <f>+L36/O37</f>
        <v>12655.813953488372</v>
      </c>
      <c r="Q37" s="121"/>
      <c r="R37" s="124"/>
      <c r="S37" s="126"/>
      <c r="U37" s="46"/>
      <c r="V37" s="46"/>
    </row>
    <row r="38" spans="1:22" ht="9.6" customHeight="1" x14ac:dyDescent="0.25">
      <c r="A38" s="115"/>
      <c r="B38" s="128"/>
      <c r="C38" s="112"/>
      <c r="D38" s="76"/>
      <c r="E38" s="76"/>
      <c r="F38" s="67"/>
      <c r="G38" s="67"/>
      <c r="H38" s="67"/>
      <c r="I38" s="70"/>
      <c r="J38" s="59"/>
      <c r="K38" s="113"/>
      <c r="L38" s="59"/>
      <c r="M38" s="7" t="s">
        <v>24</v>
      </c>
      <c r="N38" s="10" t="s">
        <v>18</v>
      </c>
      <c r="O38" s="11">
        <v>32600</v>
      </c>
      <c r="P38" s="25">
        <f>+L36/O38</f>
        <v>8346.625766871166</v>
      </c>
      <c r="Q38" s="121"/>
      <c r="R38" s="124"/>
      <c r="S38" s="126"/>
      <c r="U38" s="46"/>
      <c r="V38" s="46"/>
    </row>
    <row r="39" spans="1:22" ht="9.6" customHeight="1" x14ac:dyDescent="0.25">
      <c r="A39" s="116"/>
      <c r="B39" s="128"/>
      <c r="C39" s="112"/>
      <c r="D39" s="77"/>
      <c r="E39" s="77"/>
      <c r="F39" s="68"/>
      <c r="G39" s="68"/>
      <c r="H39" s="68"/>
      <c r="I39" s="71"/>
      <c r="J39" s="59"/>
      <c r="K39" s="113"/>
      <c r="L39" s="59"/>
      <c r="M39" s="12" t="s">
        <v>25</v>
      </c>
      <c r="N39" s="12" t="s">
        <v>16</v>
      </c>
      <c r="O39" s="13">
        <v>34400</v>
      </c>
      <c r="P39" s="26">
        <f>+L36/O39</f>
        <v>7909.8837209302328</v>
      </c>
      <c r="Q39" s="122"/>
      <c r="R39" s="124"/>
      <c r="S39" s="126"/>
      <c r="U39" s="46"/>
      <c r="V39" s="46"/>
    </row>
    <row r="40" spans="1:22" ht="9.6" customHeight="1" x14ac:dyDescent="0.25">
      <c r="A40" s="117">
        <f>+A36+1</f>
        <v>10</v>
      </c>
      <c r="B40" s="128"/>
      <c r="C40" s="110" t="s">
        <v>7</v>
      </c>
      <c r="D40" s="72" t="s">
        <v>19</v>
      </c>
      <c r="E40" s="78">
        <f>J40*0.05</f>
        <v>5101875</v>
      </c>
      <c r="F40" s="60">
        <v>0.5</v>
      </c>
      <c r="G40" s="60">
        <v>0.1</v>
      </c>
      <c r="H40" s="60">
        <v>0.75</v>
      </c>
      <c r="I40" s="49" t="s">
        <v>39</v>
      </c>
      <c r="J40" s="48">
        <f>+$B$4*1/10</f>
        <v>102037500</v>
      </c>
      <c r="K40" s="111">
        <v>2</v>
      </c>
      <c r="L40" s="48">
        <f>+K40*J40</f>
        <v>204075000</v>
      </c>
      <c r="M40" s="15" t="s">
        <v>22</v>
      </c>
      <c r="N40" s="15" t="s">
        <v>15</v>
      </c>
      <c r="O40" s="5">
        <v>18200</v>
      </c>
      <c r="P40" s="16">
        <f>+L40/O40</f>
        <v>11212.912087912087</v>
      </c>
      <c r="Q40" s="72">
        <v>13500</v>
      </c>
      <c r="R40" s="123">
        <v>6750</v>
      </c>
      <c r="S40" s="51">
        <v>26500</v>
      </c>
      <c r="U40" s="47"/>
      <c r="V40" s="47"/>
    </row>
    <row r="41" spans="1:22" ht="9.6" customHeight="1" x14ac:dyDescent="0.25">
      <c r="A41" s="118"/>
      <c r="B41" s="128"/>
      <c r="C41" s="110"/>
      <c r="D41" s="73"/>
      <c r="E41" s="79"/>
      <c r="F41" s="61"/>
      <c r="G41" s="61"/>
      <c r="H41" s="61"/>
      <c r="I41" s="50"/>
      <c r="J41" s="48"/>
      <c r="K41" s="111"/>
      <c r="L41" s="48"/>
      <c r="M41" s="17" t="s">
        <v>23</v>
      </c>
      <c r="N41" s="17" t="s">
        <v>17</v>
      </c>
      <c r="O41" s="8">
        <v>21500</v>
      </c>
      <c r="P41" s="18">
        <f>+L40/O41</f>
        <v>9491.8604651162786</v>
      </c>
      <c r="Q41" s="73"/>
      <c r="R41" s="123"/>
      <c r="S41" s="51"/>
      <c r="U41" s="47"/>
      <c r="V41" s="47"/>
    </row>
    <row r="42" spans="1:22" ht="9.6" customHeight="1" x14ac:dyDescent="0.25">
      <c r="A42" s="118"/>
      <c r="B42" s="128"/>
      <c r="C42" s="110"/>
      <c r="D42" s="73"/>
      <c r="E42" s="79"/>
      <c r="F42" s="61"/>
      <c r="G42" s="61"/>
      <c r="H42" s="61"/>
      <c r="I42" s="50"/>
      <c r="J42" s="48"/>
      <c r="K42" s="111"/>
      <c r="L42" s="48"/>
      <c r="M42" s="17" t="s">
        <v>24</v>
      </c>
      <c r="N42" s="19" t="s">
        <v>18</v>
      </c>
      <c r="O42" s="11">
        <v>32600</v>
      </c>
      <c r="P42" s="20">
        <f>+L40/O42</f>
        <v>6259.9693251533745</v>
      </c>
      <c r="Q42" s="73"/>
      <c r="R42" s="123"/>
      <c r="S42" s="51"/>
      <c r="U42" s="47"/>
      <c r="V42" s="47"/>
    </row>
    <row r="43" spans="1:22" ht="9.6" customHeight="1" x14ac:dyDescent="0.25">
      <c r="A43" s="119"/>
      <c r="B43" s="128"/>
      <c r="C43" s="110"/>
      <c r="D43" s="74"/>
      <c r="E43" s="80"/>
      <c r="F43" s="62"/>
      <c r="G43" s="62"/>
      <c r="H43" s="62"/>
      <c r="I43" s="50"/>
      <c r="J43" s="48"/>
      <c r="K43" s="111"/>
      <c r="L43" s="48"/>
      <c r="M43" s="21" t="s">
        <v>25</v>
      </c>
      <c r="N43" s="21" t="s">
        <v>16</v>
      </c>
      <c r="O43" s="13">
        <v>34400</v>
      </c>
      <c r="P43" s="22">
        <f>+L40/O43</f>
        <v>5932.4127906976746</v>
      </c>
      <c r="Q43" s="74"/>
      <c r="R43" s="123"/>
      <c r="S43" s="51"/>
      <c r="U43" s="47"/>
      <c r="V43" s="47"/>
    </row>
    <row r="44" spans="1:22" ht="9.6" customHeight="1" x14ac:dyDescent="0.25">
      <c r="A44" s="114">
        <f>+A40+1</f>
        <v>11</v>
      </c>
      <c r="B44" s="128"/>
      <c r="C44" s="112" t="s">
        <v>30</v>
      </c>
      <c r="D44" s="120" t="s">
        <v>19</v>
      </c>
      <c r="E44" s="75">
        <f>J44*0.05</f>
        <v>4336593.75</v>
      </c>
      <c r="F44" s="66">
        <v>0.5</v>
      </c>
      <c r="G44" s="66">
        <v>0.1</v>
      </c>
      <c r="H44" s="66">
        <v>0.75</v>
      </c>
      <c r="I44" s="69" t="s">
        <v>40</v>
      </c>
      <c r="J44" s="59">
        <f>+$B$4*17/200</f>
        <v>86731875</v>
      </c>
      <c r="K44" s="131">
        <v>1.75</v>
      </c>
      <c r="L44" s="59">
        <f>+K44*J44</f>
        <v>151780781.25</v>
      </c>
      <c r="M44" s="4" t="s">
        <v>22</v>
      </c>
      <c r="N44" s="4" t="s">
        <v>15</v>
      </c>
      <c r="O44" s="5">
        <v>18200</v>
      </c>
      <c r="P44" s="23">
        <f>+L44/O44</f>
        <v>8339.6033653846152</v>
      </c>
      <c r="Q44" s="120">
        <v>13500</v>
      </c>
      <c r="R44" s="124">
        <v>5400</v>
      </c>
      <c r="S44" s="126">
        <v>22000</v>
      </c>
      <c r="U44" s="46"/>
      <c r="V44" s="46"/>
    </row>
    <row r="45" spans="1:22" ht="9.6" customHeight="1" x14ac:dyDescent="0.25">
      <c r="A45" s="115"/>
      <c r="B45" s="128"/>
      <c r="C45" s="112"/>
      <c r="D45" s="121"/>
      <c r="E45" s="76"/>
      <c r="F45" s="67"/>
      <c r="G45" s="67"/>
      <c r="H45" s="67"/>
      <c r="I45" s="70"/>
      <c r="J45" s="59"/>
      <c r="K45" s="131"/>
      <c r="L45" s="59"/>
      <c r="M45" s="7" t="s">
        <v>23</v>
      </c>
      <c r="N45" s="7" t="s">
        <v>17</v>
      </c>
      <c r="O45" s="8">
        <v>21500</v>
      </c>
      <c r="P45" s="24">
        <f>+L44/O45</f>
        <v>7059.5712209302328</v>
      </c>
      <c r="Q45" s="121"/>
      <c r="R45" s="124"/>
      <c r="S45" s="126"/>
      <c r="U45" s="46"/>
      <c r="V45" s="46"/>
    </row>
    <row r="46" spans="1:22" ht="9.6" customHeight="1" x14ac:dyDescent="0.25">
      <c r="A46" s="115"/>
      <c r="B46" s="128"/>
      <c r="C46" s="112"/>
      <c r="D46" s="121"/>
      <c r="E46" s="76"/>
      <c r="F46" s="67"/>
      <c r="G46" s="67"/>
      <c r="H46" s="67"/>
      <c r="I46" s="70"/>
      <c r="J46" s="59"/>
      <c r="K46" s="131"/>
      <c r="L46" s="59"/>
      <c r="M46" s="7" t="s">
        <v>24</v>
      </c>
      <c r="N46" s="10" t="s">
        <v>18</v>
      </c>
      <c r="O46" s="11">
        <v>32600</v>
      </c>
      <c r="P46" s="25">
        <f>+L44/O46</f>
        <v>4655.8521855828221</v>
      </c>
      <c r="Q46" s="121"/>
      <c r="R46" s="124"/>
      <c r="S46" s="126"/>
      <c r="U46" s="46"/>
      <c r="V46" s="46"/>
    </row>
    <row r="47" spans="1:22" ht="9.6" customHeight="1" x14ac:dyDescent="0.25">
      <c r="A47" s="116"/>
      <c r="B47" s="128"/>
      <c r="C47" s="112"/>
      <c r="D47" s="122"/>
      <c r="E47" s="77"/>
      <c r="F47" s="68"/>
      <c r="G47" s="68"/>
      <c r="H47" s="68"/>
      <c r="I47" s="71"/>
      <c r="J47" s="59"/>
      <c r="K47" s="131"/>
      <c r="L47" s="59"/>
      <c r="M47" s="12" t="s">
        <v>25</v>
      </c>
      <c r="N47" s="12" t="s">
        <v>16</v>
      </c>
      <c r="O47" s="13">
        <v>34400</v>
      </c>
      <c r="P47" s="26">
        <f>+L44/O47</f>
        <v>4412.2320130813951</v>
      </c>
      <c r="Q47" s="122"/>
      <c r="R47" s="124"/>
      <c r="S47" s="126"/>
      <c r="U47" s="46"/>
      <c r="V47" s="46"/>
    </row>
    <row r="48" spans="1:22" ht="9.6" customHeight="1" x14ac:dyDescent="0.25">
      <c r="A48" s="117">
        <f>+A44+1</f>
        <v>12</v>
      </c>
      <c r="B48" s="128"/>
      <c r="C48" s="110" t="s">
        <v>8</v>
      </c>
      <c r="D48" s="72" t="s">
        <v>19</v>
      </c>
      <c r="E48" s="78">
        <f>J48*0.05</f>
        <v>3571312.5</v>
      </c>
      <c r="F48" s="60" t="s">
        <v>19</v>
      </c>
      <c r="G48" s="60" t="s">
        <v>19</v>
      </c>
      <c r="H48" s="60" t="s">
        <v>19</v>
      </c>
      <c r="I48" s="49" t="s">
        <v>41</v>
      </c>
      <c r="J48" s="48">
        <f>+$B$4*7/100</f>
        <v>71426250</v>
      </c>
      <c r="K48" s="125">
        <v>1.5</v>
      </c>
      <c r="L48" s="48">
        <f>+J48*K48</f>
        <v>107139375</v>
      </c>
      <c r="M48" s="15" t="s">
        <v>22</v>
      </c>
      <c r="N48" s="15" t="s">
        <v>15</v>
      </c>
      <c r="O48" s="5">
        <v>18200</v>
      </c>
      <c r="P48" s="16">
        <f>+L48/O48</f>
        <v>5886.7788461538457</v>
      </c>
      <c r="Q48" s="72">
        <v>13500</v>
      </c>
      <c r="R48" s="123">
        <v>4500</v>
      </c>
      <c r="S48" s="51">
        <v>17300</v>
      </c>
      <c r="U48" s="47"/>
      <c r="V48" s="47"/>
    </row>
    <row r="49" spans="1:22" ht="9.6" customHeight="1" x14ac:dyDescent="0.25">
      <c r="A49" s="118"/>
      <c r="B49" s="128"/>
      <c r="C49" s="110"/>
      <c r="D49" s="73"/>
      <c r="E49" s="79"/>
      <c r="F49" s="61"/>
      <c r="G49" s="61"/>
      <c r="H49" s="61"/>
      <c r="I49" s="50"/>
      <c r="J49" s="48"/>
      <c r="K49" s="125"/>
      <c r="L49" s="48"/>
      <c r="M49" s="17" t="s">
        <v>23</v>
      </c>
      <c r="N49" s="17" t="s">
        <v>17</v>
      </c>
      <c r="O49" s="8">
        <v>21500</v>
      </c>
      <c r="P49" s="18">
        <f>+L48/O49</f>
        <v>4983.2267441860467</v>
      </c>
      <c r="Q49" s="73"/>
      <c r="R49" s="123"/>
      <c r="S49" s="51"/>
      <c r="U49" s="47"/>
      <c r="V49" s="47"/>
    </row>
    <row r="50" spans="1:22" ht="9.6" customHeight="1" x14ac:dyDescent="0.25">
      <c r="A50" s="118"/>
      <c r="B50" s="128"/>
      <c r="C50" s="110"/>
      <c r="D50" s="73"/>
      <c r="E50" s="79"/>
      <c r="F50" s="61"/>
      <c r="G50" s="61"/>
      <c r="H50" s="61"/>
      <c r="I50" s="50"/>
      <c r="J50" s="48"/>
      <c r="K50" s="125"/>
      <c r="L50" s="48"/>
      <c r="M50" s="17" t="s">
        <v>24</v>
      </c>
      <c r="N50" s="19" t="s">
        <v>18</v>
      </c>
      <c r="O50" s="11">
        <v>32600</v>
      </c>
      <c r="P50" s="20">
        <f>+L48/O50</f>
        <v>3286.4838957055213</v>
      </c>
      <c r="Q50" s="73"/>
      <c r="R50" s="123"/>
      <c r="S50" s="51"/>
      <c r="U50" s="47"/>
      <c r="V50" s="47"/>
    </row>
    <row r="51" spans="1:22" ht="9.6" customHeight="1" x14ac:dyDescent="0.25">
      <c r="A51" s="119"/>
      <c r="B51" s="128"/>
      <c r="C51" s="110"/>
      <c r="D51" s="74"/>
      <c r="E51" s="80"/>
      <c r="F51" s="62"/>
      <c r="G51" s="62"/>
      <c r="H51" s="62"/>
      <c r="I51" s="50"/>
      <c r="J51" s="48"/>
      <c r="K51" s="125"/>
      <c r="L51" s="48"/>
      <c r="M51" s="21" t="s">
        <v>25</v>
      </c>
      <c r="N51" s="21" t="s">
        <v>16</v>
      </c>
      <c r="O51" s="13">
        <v>34400</v>
      </c>
      <c r="P51" s="22">
        <f>+L48/O51</f>
        <v>3114.5167151162791</v>
      </c>
      <c r="Q51" s="74"/>
      <c r="R51" s="123"/>
      <c r="S51" s="51"/>
      <c r="U51" s="47"/>
      <c r="V51" s="47"/>
    </row>
    <row r="52" spans="1:22" ht="9.6" customHeight="1" x14ac:dyDescent="0.25">
      <c r="A52" s="114">
        <f>+A48+1</f>
        <v>13</v>
      </c>
      <c r="B52" s="128"/>
      <c r="C52" s="112" t="s">
        <v>31</v>
      </c>
      <c r="D52" s="120" t="s">
        <v>19</v>
      </c>
      <c r="E52" s="75">
        <f>J52*0.05</f>
        <v>2550937.5</v>
      </c>
      <c r="F52" s="66" t="s">
        <v>19</v>
      </c>
      <c r="G52" s="66" t="s">
        <v>19</v>
      </c>
      <c r="H52" s="66" t="s">
        <v>19</v>
      </c>
      <c r="I52" s="69" t="s">
        <v>42</v>
      </c>
      <c r="J52" s="59">
        <f>+$B$4*1/20</f>
        <v>51018750</v>
      </c>
      <c r="K52" s="131">
        <v>1.5</v>
      </c>
      <c r="L52" s="59">
        <f>+J52*K52</f>
        <v>76528125</v>
      </c>
      <c r="M52" s="4" t="s">
        <v>22</v>
      </c>
      <c r="N52" s="4" t="s">
        <v>15</v>
      </c>
      <c r="O52" s="5">
        <v>18200</v>
      </c>
      <c r="P52" s="23">
        <f>+L52/O52</f>
        <v>4204.8420329670325</v>
      </c>
      <c r="Q52" s="120">
        <v>13500</v>
      </c>
      <c r="R52" s="124">
        <v>3100</v>
      </c>
      <c r="S52" s="126">
        <v>11700</v>
      </c>
      <c r="U52" s="46"/>
      <c r="V52" s="46"/>
    </row>
    <row r="53" spans="1:22" ht="9.6" customHeight="1" x14ac:dyDescent="0.25">
      <c r="A53" s="115"/>
      <c r="B53" s="128"/>
      <c r="C53" s="112"/>
      <c r="D53" s="121"/>
      <c r="E53" s="76"/>
      <c r="F53" s="67"/>
      <c r="G53" s="67"/>
      <c r="H53" s="67"/>
      <c r="I53" s="70"/>
      <c r="J53" s="59"/>
      <c r="K53" s="131"/>
      <c r="L53" s="59"/>
      <c r="M53" s="7" t="s">
        <v>23</v>
      </c>
      <c r="N53" s="7" t="s">
        <v>17</v>
      </c>
      <c r="O53" s="8">
        <v>21500</v>
      </c>
      <c r="P53" s="24">
        <f>+L52/O53</f>
        <v>3559.4476744186045</v>
      </c>
      <c r="Q53" s="121"/>
      <c r="R53" s="124"/>
      <c r="S53" s="126"/>
      <c r="U53" s="46"/>
      <c r="V53" s="46"/>
    </row>
    <row r="54" spans="1:22" ht="9.6" customHeight="1" x14ac:dyDescent="0.25">
      <c r="A54" s="115"/>
      <c r="B54" s="128"/>
      <c r="C54" s="112"/>
      <c r="D54" s="121"/>
      <c r="E54" s="76"/>
      <c r="F54" s="67"/>
      <c r="G54" s="67"/>
      <c r="H54" s="67"/>
      <c r="I54" s="70"/>
      <c r="J54" s="59"/>
      <c r="K54" s="131"/>
      <c r="L54" s="59"/>
      <c r="M54" s="7" t="s">
        <v>24</v>
      </c>
      <c r="N54" s="10" t="s">
        <v>18</v>
      </c>
      <c r="O54" s="11">
        <v>32600</v>
      </c>
      <c r="P54" s="25">
        <f>+L52/O54</f>
        <v>2347.4884969325153</v>
      </c>
      <c r="Q54" s="121"/>
      <c r="R54" s="124"/>
      <c r="S54" s="126"/>
      <c r="U54" s="46"/>
      <c r="V54" s="46"/>
    </row>
    <row r="55" spans="1:22" ht="9.6" customHeight="1" x14ac:dyDescent="0.25">
      <c r="A55" s="116"/>
      <c r="B55" s="128"/>
      <c r="C55" s="112"/>
      <c r="D55" s="122"/>
      <c r="E55" s="77"/>
      <c r="F55" s="68"/>
      <c r="G55" s="68"/>
      <c r="H55" s="68"/>
      <c r="I55" s="71"/>
      <c r="J55" s="59"/>
      <c r="K55" s="131"/>
      <c r="L55" s="59"/>
      <c r="M55" s="12" t="s">
        <v>25</v>
      </c>
      <c r="N55" s="12" t="s">
        <v>16</v>
      </c>
      <c r="O55" s="13">
        <v>34400</v>
      </c>
      <c r="P55" s="26">
        <f>+L52/O55</f>
        <v>2224.6547965116279</v>
      </c>
      <c r="Q55" s="122"/>
      <c r="R55" s="124"/>
      <c r="S55" s="126"/>
      <c r="U55" s="46"/>
      <c r="V55" s="46"/>
    </row>
    <row r="56" spans="1:22" ht="9.6" customHeight="1" x14ac:dyDescent="0.25">
      <c r="A56" s="117">
        <f>+A52+1</f>
        <v>14</v>
      </c>
      <c r="B56" s="128"/>
      <c r="C56" s="110" t="s">
        <v>9</v>
      </c>
      <c r="D56" s="72" t="s">
        <v>19</v>
      </c>
      <c r="E56" s="72" t="s">
        <v>19</v>
      </c>
      <c r="F56" s="60" t="s">
        <v>19</v>
      </c>
      <c r="G56" s="60" t="s">
        <v>19</v>
      </c>
      <c r="H56" s="60" t="s">
        <v>19</v>
      </c>
      <c r="I56" s="49" t="s">
        <v>19</v>
      </c>
      <c r="J56" s="48" t="s">
        <v>19</v>
      </c>
      <c r="K56" s="130" t="s">
        <v>46</v>
      </c>
      <c r="L56" s="48">
        <f>J52*5/6</f>
        <v>42515625</v>
      </c>
      <c r="M56" s="15" t="s">
        <v>22</v>
      </c>
      <c r="N56" s="15" t="s">
        <v>15</v>
      </c>
      <c r="O56" s="5">
        <v>18200</v>
      </c>
      <c r="P56" s="16">
        <f>+L56/O56</f>
        <v>2336.0233516483518</v>
      </c>
      <c r="Q56" s="72">
        <v>13500</v>
      </c>
      <c r="R56" s="123">
        <v>1700</v>
      </c>
      <c r="S56" s="51">
        <v>6100</v>
      </c>
    </row>
    <row r="57" spans="1:22" ht="9.6" customHeight="1" x14ac:dyDescent="0.25">
      <c r="A57" s="118"/>
      <c r="B57" s="128"/>
      <c r="C57" s="110"/>
      <c r="D57" s="73"/>
      <c r="E57" s="73"/>
      <c r="F57" s="61"/>
      <c r="G57" s="61"/>
      <c r="H57" s="61"/>
      <c r="I57" s="50"/>
      <c r="J57" s="48"/>
      <c r="K57" s="130"/>
      <c r="L57" s="48"/>
      <c r="M57" s="17" t="s">
        <v>23</v>
      </c>
      <c r="N57" s="17" t="s">
        <v>17</v>
      </c>
      <c r="O57" s="8">
        <v>21500</v>
      </c>
      <c r="P57" s="18">
        <f>+L56/O57</f>
        <v>1977.4709302325582</v>
      </c>
      <c r="Q57" s="73"/>
      <c r="R57" s="123"/>
      <c r="S57" s="51"/>
    </row>
    <row r="58" spans="1:22" ht="9.6" customHeight="1" x14ac:dyDescent="0.25">
      <c r="A58" s="118"/>
      <c r="B58" s="128"/>
      <c r="C58" s="110"/>
      <c r="D58" s="73"/>
      <c r="E58" s="73"/>
      <c r="F58" s="61"/>
      <c r="G58" s="61"/>
      <c r="H58" s="61"/>
      <c r="I58" s="50"/>
      <c r="J58" s="48"/>
      <c r="K58" s="130"/>
      <c r="L58" s="48"/>
      <c r="M58" s="17" t="s">
        <v>24</v>
      </c>
      <c r="N58" s="19" t="s">
        <v>18</v>
      </c>
      <c r="O58" s="11">
        <v>32600</v>
      </c>
      <c r="P58" s="20">
        <f>+L56/O58</f>
        <v>1304.1602760736196</v>
      </c>
      <c r="Q58" s="73"/>
      <c r="R58" s="123"/>
      <c r="S58" s="51"/>
    </row>
    <row r="59" spans="1:22" ht="9.6" customHeight="1" x14ac:dyDescent="0.25">
      <c r="A59" s="119"/>
      <c r="B59" s="129"/>
      <c r="C59" s="110"/>
      <c r="D59" s="74"/>
      <c r="E59" s="74"/>
      <c r="F59" s="62"/>
      <c r="G59" s="62"/>
      <c r="H59" s="62"/>
      <c r="I59" s="50"/>
      <c r="J59" s="48"/>
      <c r="K59" s="130"/>
      <c r="L59" s="48"/>
      <c r="M59" s="21" t="s">
        <v>25</v>
      </c>
      <c r="N59" s="21" t="s">
        <v>16</v>
      </c>
      <c r="O59" s="13">
        <v>34400</v>
      </c>
      <c r="P59" s="22">
        <f>+L56/O59</f>
        <v>1235.9193313953488</v>
      </c>
      <c r="Q59" s="74"/>
      <c r="R59" s="123"/>
      <c r="S59" s="51"/>
    </row>
    <row r="60" spans="1:22" ht="9.6" customHeight="1" x14ac:dyDescent="0.25">
      <c r="A60" s="34"/>
      <c r="B60" s="35"/>
      <c r="C60" s="36"/>
      <c r="D60" s="37"/>
      <c r="E60" s="37"/>
      <c r="F60" s="38"/>
      <c r="G60" s="38"/>
      <c r="H60" s="38"/>
      <c r="I60" s="39"/>
      <c r="J60" s="40"/>
      <c r="K60" s="41"/>
      <c r="L60" s="40"/>
      <c r="M60" s="42"/>
      <c r="N60" s="42"/>
      <c r="O60" s="43"/>
      <c r="P60" s="44"/>
      <c r="Q60" s="37"/>
      <c r="R60" s="37"/>
      <c r="S60" s="45"/>
    </row>
    <row r="61" spans="1:22" ht="10.5" customHeight="1" x14ac:dyDescent="0.25">
      <c r="A61" s="32"/>
      <c r="D61" s="2" t="s">
        <v>56</v>
      </c>
      <c r="E61" s="2" t="s">
        <v>59</v>
      </c>
      <c r="G61" s="1" t="s">
        <v>57</v>
      </c>
      <c r="I61" s="1" t="s">
        <v>60</v>
      </c>
      <c r="J61" s="1" t="s">
        <v>62</v>
      </c>
      <c r="S61" s="33"/>
    </row>
    <row r="62" spans="1:22" x14ac:dyDescent="0.25">
      <c r="A62" s="52" t="s">
        <v>55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4"/>
    </row>
    <row r="63" spans="1:22" ht="15.75" thickBot="1" x14ac:dyDescent="0.3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</row>
  </sheetData>
  <mergeCells count="232">
    <mergeCell ref="L48:L51"/>
    <mergeCell ref="S20:S23"/>
    <mergeCell ref="A56:A59"/>
    <mergeCell ref="C56:C59"/>
    <mergeCell ref="K56:K59"/>
    <mergeCell ref="L56:L59"/>
    <mergeCell ref="L52:L55"/>
    <mergeCell ref="R52:R55"/>
    <mergeCell ref="Q52:Q55"/>
    <mergeCell ref="S52:S55"/>
    <mergeCell ref="R44:R47"/>
    <mergeCell ref="Q44:Q47"/>
    <mergeCell ref="S44:S47"/>
    <mergeCell ref="A52:A55"/>
    <mergeCell ref="C52:C55"/>
    <mergeCell ref="K52:K55"/>
    <mergeCell ref="A44:A47"/>
    <mergeCell ref="C44:C47"/>
    <mergeCell ref="K44:K47"/>
    <mergeCell ref="D44:D47"/>
    <mergeCell ref="D52:D55"/>
    <mergeCell ref="Q48:Q51"/>
    <mergeCell ref="R48:R51"/>
    <mergeCell ref="S48:S51"/>
    <mergeCell ref="K48:K51"/>
    <mergeCell ref="A24:A27"/>
    <mergeCell ref="C24:C27"/>
    <mergeCell ref="F24:F27"/>
    <mergeCell ref="G24:G27"/>
    <mergeCell ref="Q56:Q59"/>
    <mergeCell ref="R56:R59"/>
    <mergeCell ref="S56:S59"/>
    <mergeCell ref="B4:B59"/>
    <mergeCell ref="L44:L47"/>
    <mergeCell ref="L36:L39"/>
    <mergeCell ref="R36:R39"/>
    <mergeCell ref="Q36:Q39"/>
    <mergeCell ref="S36:S39"/>
    <mergeCell ref="R28:R31"/>
    <mergeCell ref="Q28:Q31"/>
    <mergeCell ref="S28:S31"/>
    <mergeCell ref="L28:L31"/>
    <mergeCell ref="L40:L43"/>
    <mergeCell ref="R40:R43"/>
    <mergeCell ref="Q40:Q43"/>
    <mergeCell ref="S40:S43"/>
    <mergeCell ref="Q32:Q35"/>
    <mergeCell ref="R32:R35"/>
    <mergeCell ref="S32:S35"/>
    <mergeCell ref="A48:A51"/>
    <mergeCell ref="C48:C51"/>
    <mergeCell ref="I44:I47"/>
    <mergeCell ref="F48:F51"/>
    <mergeCell ref="G48:G51"/>
    <mergeCell ref="H48:H51"/>
    <mergeCell ref="Q12:Q15"/>
    <mergeCell ref="R12:R15"/>
    <mergeCell ref="S12:S15"/>
    <mergeCell ref="L12:L15"/>
    <mergeCell ref="A36:A39"/>
    <mergeCell ref="C36:C39"/>
    <mergeCell ref="K36:K39"/>
    <mergeCell ref="A28:A31"/>
    <mergeCell ref="C28:C31"/>
    <mergeCell ref="K28:K31"/>
    <mergeCell ref="D28:D31"/>
    <mergeCell ref="I28:I31"/>
    <mergeCell ref="F28:F31"/>
    <mergeCell ref="G28:G31"/>
    <mergeCell ref="H28:H31"/>
    <mergeCell ref="A32:A35"/>
    <mergeCell ref="C32:C35"/>
    <mergeCell ref="A40:A43"/>
    <mergeCell ref="C40:C43"/>
    <mergeCell ref="F40:F43"/>
    <mergeCell ref="G40:G43"/>
    <mergeCell ref="K40:K43"/>
    <mergeCell ref="I32:I35"/>
    <mergeCell ref="I36:I39"/>
    <mergeCell ref="I40:I43"/>
    <mergeCell ref="H32:H35"/>
    <mergeCell ref="F36:F39"/>
    <mergeCell ref="G36:G39"/>
    <mergeCell ref="H36:H39"/>
    <mergeCell ref="G32:G35"/>
    <mergeCell ref="K32:K35"/>
    <mergeCell ref="K24:K27"/>
    <mergeCell ref="Q8:Q11"/>
    <mergeCell ref="R8:R11"/>
    <mergeCell ref="D20:D23"/>
    <mergeCell ref="D24:D27"/>
    <mergeCell ref="I20:I23"/>
    <mergeCell ref="I24:I27"/>
    <mergeCell ref="F20:F23"/>
    <mergeCell ref="G20:G23"/>
    <mergeCell ref="H20:H23"/>
    <mergeCell ref="H24:H27"/>
    <mergeCell ref="L24:L27"/>
    <mergeCell ref="Q24:Q27"/>
    <mergeCell ref="R24:R27"/>
    <mergeCell ref="Q16:Q19"/>
    <mergeCell ref="R16:R19"/>
    <mergeCell ref="L20:L23"/>
    <mergeCell ref="R20:R23"/>
    <mergeCell ref="Q20:Q23"/>
    <mergeCell ref="A20:A23"/>
    <mergeCell ref="C20:C23"/>
    <mergeCell ref="K20:K23"/>
    <mergeCell ref="A12:A15"/>
    <mergeCell ref="A16:A19"/>
    <mergeCell ref="C16:C19"/>
    <mergeCell ref="K16:K19"/>
    <mergeCell ref="Q4:Q7"/>
    <mergeCell ref="R4:R7"/>
    <mergeCell ref="J20:J23"/>
    <mergeCell ref="S4:S7"/>
    <mergeCell ref="A8:A11"/>
    <mergeCell ref="C8:C11"/>
    <mergeCell ref="K8:K11"/>
    <mergeCell ref="S16:S19"/>
    <mergeCell ref="C12:C15"/>
    <mergeCell ref="K12:K15"/>
    <mergeCell ref="F16:F19"/>
    <mergeCell ref="G16:G19"/>
    <mergeCell ref="J8:J11"/>
    <mergeCell ref="J12:J15"/>
    <mergeCell ref="J16:J19"/>
    <mergeCell ref="A1:S1"/>
    <mergeCell ref="K2:P2"/>
    <mergeCell ref="Q2:S2"/>
    <mergeCell ref="A2:C2"/>
    <mergeCell ref="D4:D7"/>
    <mergeCell ref="D8:D11"/>
    <mergeCell ref="D12:D15"/>
    <mergeCell ref="I4:I7"/>
    <mergeCell ref="I8:I11"/>
    <mergeCell ref="I12:I15"/>
    <mergeCell ref="M3:O3"/>
    <mergeCell ref="A4:A7"/>
    <mergeCell ref="C4:C7"/>
    <mergeCell ref="K4:K7"/>
    <mergeCell ref="L4:L7"/>
    <mergeCell ref="L8:L11"/>
    <mergeCell ref="F8:F11"/>
    <mergeCell ref="G8:G11"/>
    <mergeCell ref="H8:H11"/>
    <mergeCell ref="F12:F15"/>
    <mergeCell ref="G12:G15"/>
    <mergeCell ref="H12:H15"/>
    <mergeCell ref="S8:S11"/>
    <mergeCell ref="J4:J7"/>
    <mergeCell ref="D56:D59"/>
    <mergeCell ref="E4:E7"/>
    <mergeCell ref="E8:E11"/>
    <mergeCell ref="E12:E15"/>
    <mergeCell ref="E16:E19"/>
    <mergeCell ref="E20:E23"/>
    <mergeCell ref="E24:E27"/>
    <mergeCell ref="E28:E31"/>
    <mergeCell ref="E32:E35"/>
    <mergeCell ref="E36:E39"/>
    <mergeCell ref="E40:E43"/>
    <mergeCell ref="E44:E47"/>
    <mergeCell ref="E48:E51"/>
    <mergeCell ref="E52:E55"/>
    <mergeCell ref="E56:E59"/>
    <mergeCell ref="D16:D19"/>
    <mergeCell ref="D32:D35"/>
    <mergeCell ref="D36:D39"/>
    <mergeCell ref="D40:D43"/>
    <mergeCell ref="D48:D51"/>
    <mergeCell ref="F52:F55"/>
    <mergeCell ref="G52:G55"/>
    <mergeCell ref="H52:H55"/>
    <mergeCell ref="I56:I59"/>
    <mergeCell ref="F4:F7"/>
    <mergeCell ref="G4:G7"/>
    <mergeCell ref="H4:H7"/>
    <mergeCell ref="H16:H19"/>
    <mergeCell ref="I52:I55"/>
    <mergeCell ref="I48:I51"/>
    <mergeCell ref="F32:F35"/>
    <mergeCell ref="J56:J59"/>
    <mergeCell ref="L16:L19"/>
    <mergeCell ref="I16:I19"/>
    <mergeCell ref="L32:L35"/>
    <mergeCell ref="S24:S27"/>
    <mergeCell ref="A62:S63"/>
    <mergeCell ref="T2:U2"/>
    <mergeCell ref="J24:J27"/>
    <mergeCell ref="J28:J31"/>
    <mergeCell ref="J32:J35"/>
    <mergeCell ref="J36:J39"/>
    <mergeCell ref="J40:J43"/>
    <mergeCell ref="J44:J47"/>
    <mergeCell ref="J48:J51"/>
    <mergeCell ref="J52:J55"/>
    <mergeCell ref="F56:F59"/>
    <mergeCell ref="G56:G59"/>
    <mergeCell ref="H56:H59"/>
    <mergeCell ref="I2:J2"/>
    <mergeCell ref="D2:H2"/>
    <mergeCell ref="H40:H43"/>
    <mergeCell ref="F44:F47"/>
    <mergeCell ref="G44:G47"/>
    <mergeCell ref="H44:H47"/>
    <mergeCell ref="U4:U7"/>
    <mergeCell ref="V4:V7"/>
    <mergeCell ref="U8:U11"/>
    <mergeCell ref="V8:V11"/>
    <mergeCell ref="U12:U15"/>
    <mergeCell ref="V12:V15"/>
    <mergeCell ref="U16:U19"/>
    <mergeCell ref="V16:V19"/>
    <mergeCell ref="U20:U23"/>
    <mergeCell ref="V20:V23"/>
    <mergeCell ref="U44:U47"/>
    <mergeCell ref="V44:V47"/>
    <mergeCell ref="U48:U51"/>
    <mergeCell ref="V48:V51"/>
    <mergeCell ref="U52:U55"/>
    <mergeCell ref="V52:V55"/>
    <mergeCell ref="U24:U27"/>
    <mergeCell ref="V24:V27"/>
    <mergeCell ref="U28:U31"/>
    <mergeCell ref="V28:V31"/>
    <mergeCell ref="U32:U35"/>
    <mergeCell ref="V32:V35"/>
    <mergeCell ref="U36:U39"/>
    <mergeCell ref="V36:V39"/>
    <mergeCell ref="U40:U43"/>
    <mergeCell ref="V40:V43"/>
  </mergeCells>
  <printOptions horizontalCentered="1"/>
  <pageMargins left="3.937007874015748E-2" right="3.937007874015748E-2" top="0.78740157480314965" bottom="0.39370078740157483" header="0.31496062992125984" footer="0.31496062992125984"/>
  <pageSetup paperSize="9" scale="73" fitToHeight="0" orientation="landscape" r:id="rId1"/>
  <rowBreaks count="1" manualBreakCount="1">
    <brk id="6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</vt:lpstr>
      <vt:lpstr>'2022'!Yazdırma_Alanı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GERVAN</dc:creator>
  <cp:lastModifiedBy>Orhan Arslan</cp:lastModifiedBy>
  <cp:lastPrinted>2025-01-31T06:13:40Z</cp:lastPrinted>
  <dcterms:created xsi:type="dcterms:W3CDTF">2019-11-02T14:38:29Z</dcterms:created>
  <dcterms:modified xsi:type="dcterms:W3CDTF">2025-01-31T06:13:49Z</dcterms:modified>
</cp:coreProperties>
</file>