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 activeTab="1"/>
  </bookViews>
  <sheets>
    <sheet name="2019" sheetId="3" r:id="rId1"/>
    <sheet name="2020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4" l="1"/>
  <c r="E7" i="4" s="1"/>
  <c r="H9" i="4"/>
  <c r="F9" i="4" s="1"/>
  <c r="H11" i="4"/>
  <c r="E11" i="4" s="1"/>
  <c r="H17" i="4"/>
  <c r="F17" i="4" s="1"/>
  <c r="H15" i="4"/>
  <c r="E15" i="4" s="1"/>
  <c r="H13" i="4"/>
  <c r="F13" i="4" s="1"/>
  <c r="H6" i="4"/>
  <c r="M6" i="4" s="1"/>
  <c r="H8" i="4"/>
  <c r="M8" i="4" s="1"/>
  <c r="H10" i="4"/>
  <c r="M10" i="4" s="1"/>
  <c r="H12" i="4"/>
  <c r="M12" i="4" s="1"/>
  <c r="H14" i="4"/>
  <c r="M14" i="4" s="1"/>
  <c r="H16" i="4"/>
  <c r="M16" i="4" s="1"/>
  <c r="M18" i="4" l="1"/>
  <c r="M13" i="4"/>
  <c r="M17" i="4"/>
  <c r="M11" i="4"/>
  <c r="M7" i="4"/>
  <c r="F11" i="4"/>
  <c r="M15" i="4"/>
  <c r="M9" i="4"/>
  <c r="E13" i="4"/>
  <c r="F7" i="4"/>
  <c r="F15" i="4"/>
  <c r="E9" i="4"/>
  <c r="H11" i="3"/>
  <c r="M12" i="3"/>
  <c r="F14" i="4"/>
  <c r="F12" i="4"/>
  <c r="F10" i="4"/>
  <c r="F6" i="4"/>
  <c r="H5" i="4"/>
  <c r="F5" i="4" s="1"/>
  <c r="E10" i="4"/>
  <c r="E8" i="4"/>
  <c r="E12" i="4"/>
  <c r="F16" i="4"/>
  <c r="H7" i="3"/>
  <c r="M7" i="3"/>
  <c r="H8" i="3"/>
  <c r="M8" i="3"/>
  <c r="H9" i="3"/>
  <c r="M9" i="3"/>
  <c r="H6" i="3"/>
  <c r="M6" i="3"/>
  <c r="M11" i="3"/>
  <c r="H10" i="3"/>
  <c r="M10" i="3"/>
  <c r="E7" i="3"/>
  <c r="H5" i="3"/>
  <c r="E5" i="3"/>
  <c r="F6" i="3"/>
  <c r="F7" i="3"/>
  <c r="F5" i="3"/>
  <c r="F11" i="3"/>
  <c r="E10" i="3"/>
  <c r="F9" i="3"/>
  <c r="F8" i="3"/>
  <c r="E6" i="3"/>
  <c r="E9" i="3"/>
  <c r="E8" i="3"/>
  <c r="F10" i="3"/>
  <c r="E5" i="4" l="1"/>
  <c r="E14" i="4"/>
  <c r="E6" i="4"/>
  <c r="F8" i="4"/>
</calcChain>
</file>

<file path=xl/sharedStrings.xml><?xml version="1.0" encoding="utf-8"?>
<sst xmlns="http://schemas.openxmlformats.org/spreadsheetml/2006/main" count="158" uniqueCount="75">
  <si>
    <t>Ciro</t>
  </si>
  <si>
    <t>Ekonomik Ve Mali Yeterlilik</t>
  </si>
  <si>
    <t>Mesleki ve Teknik Yeterlilik</t>
  </si>
  <si>
    <t xml:space="preserve"> Yetki Belge Grubu</t>
  </si>
  <si>
    <t>R1</t>
  </si>
  <si>
    <t>R2</t>
  </si>
  <si>
    <t>R3</t>
  </si>
  <si>
    <t>Yıllık Usta İş Gücü</t>
  </si>
  <si>
    <t>Teknik İş Gücü</t>
  </si>
  <si>
    <t>A</t>
  </si>
  <si>
    <t>B</t>
  </si>
  <si>
    <t>C</t>
  </si>
  <si>
    <t>D</t>
  </si>
  <si>
    <t>E</t>
  </si>
  <si>
    <t>F</t>
  </si>
  <si>
    <t>G</t>
  </si>
  <si>
    <t>-</t>
  </si>
  <si>
    <t>7/100</t>
  </si>
  <si>
    <t>H</t>
  </si>
  <si>
    <t>Geçici Grup</t>
  </si>
  <si>
    <t>7/5</t>
  </si>
  <si>
    <t>2/3</t>
  </si>
  <si>
    <t>1/10</t>
  </si>
  <si>
    <t>eşik değer :</t>
  </si>
  <si>
    <t>1/3</t>
  </si>
  <si>
    <t>banka referans</t>
  </si>
  <si>
    <t>Kısa Vadeli Banka borçlarının öz kaynaklara oranı</t>
  </si>
  <si>
    <t>Cari Oran ( Dönen varlıklar/ Kısa Vadeli Borçlar)</t>
  </si>
  <si>
    <t>Öz Kaynak Oranı (Öz Kaynaklar/Toplam Aktif)</t>
  </si>
  <si>
    <t>R1  =</t>
  </si>
  <si>
    <t>R2=</t>
  </si>
  <si>
    <t>R3=</t>
  </si>
  <si>
    <t>İş Hacmi (Ciro)        (TL)</t>
  </si>
  <si>
    <t>İş Deneyim        (TL)</t>
  </si>
  <si>
    <t>Banka Referans Mektubu       (TL)</t>
  </si>
  <si>
    <t>Yetki Belge Grupları Yeterlik Tablosu (2019 Yılı İçin)</t>
  </si>
  <si>
    <t>Not:</t>
  </si>
  <si>
    <t>1-</t>
  </si>
  <si>
    <t xml:space="preserve">Başvuru sahibinin iş deneyiminin ( yönetmeliğe göre güncellenerek, değerlendirilen tutarının) , </t>
  </si>
  <si>
    <t>2-</t>
  </si>
  <si>
    <t xml:space="preserve">G grubu yetki belgesi numarası almak isteyenlerden, % 51 veya daha fazla hissesi beş yıldır </t>
  </si>
  <si>
    <t xml:space="preserve">mimar veya mühendis ortağa ait olan tüzel kişilerden ve mimar veya mühendis gerçek kişilerden </t>
  </si>
  <si>
    <t>banka referans mektubu  istenmez.</t>
  </si>
  <si>
    <t xml:space="preserve"> Yönetmeliğin yürürlüğe girdiği tarihten itibaren üç yıl süreyle, mesleki ve teknik deneyime</t>
  </si>
  <si>
    <t xml:space="preserve"> ilişkin iş gücü yeterliği ile ekonomik ve mali yeterliklerden kısa vadeli banka borçlarının öz kaynaklara </t>
  </si>
  <si>
    <t>oranı yeterliği aranmaz. Ancak başvuru tarihinden önceki son üç yıla kadar olan değerler beyan edilir</t>
  </si>
  <si>
    <t>3-</t>
  </si>
  <si>
    <t>tabloda yer alan belge grubuna ait İş deneyim sütunundaki değerin üzerinde olması gerekmektedir.</t>
  </si>
  <si>
    <t xml:space="preserve">BELGE GRUBUN GEREKTİRDİĞİ ASGARİ iş deneyim TUTARI EŞİK DEĞERİN </t>
  </si>
  <si>
    <t>YAPABİLECEĞİ İŞİN YAKLAŞIK MALİYETİ = BELGE GRUBUNUN ASGARİ İŞ DENEYİM TUTARI *</t>
  </si>
  <si>
    <t>SINIRSIZ</t>
  </si>
  <si>
    <t>3 / 2</t>
  </si>
  <si>
    <t>G GRUBUNUN 1/ 3</t>
  </si>
  <si>
    <t>Diploma</t>
  </si>
  <si>
    <t>B1</t>
  </si>
  <si>
    <t>C1</t>
  </si>
  <si>
    <t>D1</t>
  </si>
  <si>
    <t>E1</t>
  </si>
  <si>
    <t>F1</t>
  </si>
  <si>
    <t>G1</t>
  </si>
  <si>
    <t>5/100</t>
  </si>
  <si>
    <t>17/200</t>
  </si>
  <si>
    <t>1/5</t>
  </si>
  <si>
    <t>6/5</t>
  </si>
  <si>
    <t>Yapı Sınır Bedeli</t>
  </si>
  <si>
    <t xml:space="preserve">   Asgari İş Hacmi (Ciro)(TL)</t>
  </si>
  <si>
    <t>Asgari Banka Referans Mektubu (TL)</t>
  </si>
  <si>
    <t>Asgari İş Deneyim Tutarı (TL)</t>
  </si>
  <si>
    <r>
      <rPr>
        <u/>
        <sz val="16"/>
        <rFont val="Calibri"/>
        <family val="2"/>
        <charset val="162"/>
      </rPr>
      <t>Tek Parselde</t>
    </r>
    <r>
      <rPr>
        <sz val="16"/>
        <rFont val="Calibri"/>
        <family val="2"/>
        <charset val="162"/>
      </rPr>
      <t xml:space="preserve"> </t>
    </r>
    <r>
      <rPr>
        <sz val="16"/>
        <color rgb="FF000000"/>
        <rFont val="Calibri"/>
        <family val="2"/>
        <charset val="162"/>
      </rPr>
      <t>Üstlenebilecek Azami Yapım İşi</t>
    </r>
  </si>
  <si>
    <t>en fazla 500m2</t>
  </si>
  <si>
    <t>R2&gt;0,1</t>
  </si>
  <si>
    <t>R1&gt;0,5</t>
  </si>
  <si>
    <t>R3&lt;0,75</t>
  </si>
  <si>
    <t>Yetki Belge Grupları Yeterlik Tablosu (2021/03)</t>
  </si>
  <si>
    <t xml:space="preserve">2021 Yapı Sınır Bedeli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</si>
</sst>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₺&quot;* #,##0.00_-;\-&quot;₺&quot;* #,##0.00_-;_-&quot;₺&quot;* &quot;-&quot;??_-;_-@_-"/>
    <numFmt numFmtId="164" formatCode="#\ ???/???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8"/>
      <color rgb="FFFFFFFF"/>
      <name val="Calibri"/>
      <family val="2"/>
      <charset val="162"/>
    </font>
    <font>
      <sz val="16"/>
      <color rgb="FF000000"/>
      <name val="Calibri"/>
      <family val="2"/>
      <charset val="162"/>
    </font>
    <font>
      <sz val="16"/>
      <color theme="1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u/>
      <sz val="16"/>
      <name val="Calibri"/>
      <family val="2"/>
      <charset val="162"/>
    </font>
    <font>
      <sz val="16"/>
      <name val="Calibri"/>
      <family val="2"/>
      <charset val="162"/>
    </font>
    <font>
      <u/>
      <sz val="11"/>
      <color rgb="FF000000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21">
    <xf numFmtId="0" fontId="0" fillId="0" borderId="0" xfId="0"/>
    <xf numFmtId="9" fontId="1" fillId="3" borderId="4" xfId="0" applyNumberFormat="1" applyFont="1" applyFill="1" applyBorder="1" applyAlignment="1">
      <alignment horizontal="center" vertical="center" wrapText="1" readingOrder="1"/>
    </xf>
    <xf numFmtId="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5" borderId="4" xfId="0" applyFont="1" applyFill="1" applyBorder="1" applyAlignment="1">
      <alignment horizontal="center" vertical="center" wrapText="1" readingOrder="1"/>
    </xf>
    <xf numFmtId="4" fontId="1" fillId="5" borderId="4" xfId="0" applyNumberFormat="1" applyFont="1" applyFill="1" applyBorder="1" applyAlignment="1">
      <alignment horizontal="right" vertical="center" wrapText="1" readingOrder="1"/>
    </xf>
    <xf numFmtId="0" fontId="1" fillId="7" borderId="4" xfId="0" applyFont="1" applyFill="1" applyBorder="1" applyAlignment="1">
      <alignment horizontal="center" vertical="center" wrapText="1" readingOrder="1"/>
    </xf>
    <xf numFmtId="0" fontId="4" fillId="4" borderId="4" xfId="0" applyFont="1" applyFill="1" applyBorder="1" applyAlignment="1">
      <alignment horizontal="center" vertical="center" wrapText="1" readingOrder="1"/>
    </xf>
    <xf numFmtId="4" fontId="1" fillId="7" borderId="4" xfId="0" applyNumberFormat="1" applyFont="1" applyFill="1" applyBorder="1" applyAlignment="1">
      <alignment horizontal="right" vertical="center" wrapText="1" readingOrder="1"/>
    </xf>
    <xf numFmtId="0" fontId="4" fillId="6" borderId="4" xfId="0" applyFont="1" applyFill="1" applyBorder="1" applyAlignment="1">
      <alignment horizontal="center" vertical="center" wrapText="1" readingOrder="1"/>
    </xf>
    <xf numFmtId="0" fontId="4" fillId="4" borderId="10" xfId="0" applyFont="1" applyFill="1" applyBorder="1" applyAlignment="1">
      <alignment horizontal="center" vertical="center" wrapText="1" readingOrder="1"/>
    </xf>
    <xf numFmtId="0" fontId="1" fillId="5" borderId="10" xfId="0" applyFont="1" applyFill="1" applyBorder="1" applyAlignment="1">
      <alignment horizontal="center" vertical="center" wrapText="1" readingOrder="1"/>
    </xf>
    <xf numFmtId="0" fontId="1" fillId="7" borderId="10" xfId="0" applyFont="1" applyFill="1" applyBorder="1" applyAlignment="1">
      <alignment horizontal="center" vertical="center" wrapText="1" readingOrder="1"/>
    </xf>
    <xf numFmtId="0" fontId="1" fillId="5" borderId="13" xfId="0" applyFont="1" applyFill="1" applyBorder="1" applyAlignment="1">
      <alignment horizontal="center" vertical="center" wrapText="1" readingOrder="1"/>
    </xf>
    <xf numFmtId="0" fontId="1" fillId="5" borderId="14" xfId="0" applyFont="1" applyFill="1" applyBorder="1" applyAlignment="1">
      <alignment horizontal="center" vertical="center" wrapText="1" readingOrder="1"/>
    </xf>
    <xf numFmtId="0" fontId="4" fillId="6" borderId="12" xfId="0" applyFont="1" applyFill="1" applyBorder="1" applyAlignment="1">
      <alignment horizontal="center" vertical="center" wrapText="1" readingOrder="1"/>
    </xf>
    <xf numFmtId="0" fontId="1" fillId="5" borderId="12" xfId="0" applyFont="1" applyFill="1" applyBorder="1" applyAlignment="1">
      <alignment horizontal="center" vertical="center" wrapText="1" readingOrder="1"/>
    </xf>
    <xf numFmtId="0" fontId="1" fillId="7" borderId="12" xfId="0" applyFont="1" applyFill="1" applyBorder="1" applyAlignment="1">
      <alignment horizontal="center" vertical="center" wrapText="1" readingOrder="1"/>
    </xf>
    <xf numFmtId="0" fontId="1" fillId="5" borderId="15" xfId="0" applyFont="1" applyFill="1" applyBorder="1" applyAlignment="1">
      <alignment horizontal="center" vertical="center" wrapText="1" readingOrder="1"/>
    </xf>
    <xf numFmtId="0" fontId="1" fillId="5" borderId="16" xfId="0" applyFont="1" applyFill="1" applyBorder="1" applyAlignment="1">
      <alignment horizontal="center" vertical="center" wrapText="1" readingOrder="1"/>
    </xf>
    <xf numFmtId="0" fontId="1" fillId="7" borderId="16" xfId="0" applyFont="1" applyFill="1" applyBorder="1" applyAlignment="1">
      <alignment horizontal="center" vertical="center" wrapText="1" readingOrder="1"/>
    </xf>
    <xf numFmtId="0" fontId="1" fillId="5" borderId="20" xfId="0" applyFont="1" applyFill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4" fontId="0" fillId="9" borderId="0" xfId="0" applyNumberFormat="1" applyFill="1"/>
    <xf numFmtId="49" fontId="0" fillId="9" borderId="0" xfId="0" applyNumberFormat="1" applyFill="1" applyAlignment="1">
      <alignment horizontal="right"/>
    </xf>
    <xf numFmtId="49" fontId="0" fillId="9" borderId="0" xfId="0" applyNumberFormat="1" applyFill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16" fontId="0" fillId="0" borderId="0" xfId="0" applyNumberFormat="1" applyAlignment="1">
      <alignment horizontal="center"/>
    </xf>
    <xf numFmtId="164" fontId="0" fillId="0" borderId="0" xfId="0" applyNumberFormat="1" applyAlignment="1">
      <alignment vertical="center"/>
    </xf>
    <xf numFmtId="0" fontId="1" fillId="10" borderId="10" xfId="0" applyFont="1" applyFill="1" applyBorder="1" applyAlignment="1">
      <alignment horizontal="center" vertical="center" wrapText="1" readingOrder="1"/>
    </xf>
    <xf numFmtId="0" fontId="1" fillId="10" borderId="4" xfId="0" applyFont="1" applyFill="1" applyBorder="1" applyAlignment="1">
      <alignment horizontal="center" vertical="center" wrapText="1" readingOrder="1"/>
    </xf>
    <xf numFmtId="4" fontId="1" fillId="10" borderId="4" xfId="0" applyNumberFormat="1" applyFont="1" applyFill="1" applyBorder="1" applyAlignment="1">
      <alignment horizontal="right" vertical="center" wrapText="1" readingOrder="1"/>
    </xf>
    <xf numFmtId="0" fontId="1" fillId="10" borderId="13" xfId="0" applyFont="1" applyFill="1" applyBorder="1" applyAlignment="1">
      <alignment horizontal="center" vertical="center" wrapText="1" readingOrder="1"/>
    </xf>
    <xf numFmtId="0" fontId="1" fillId="10" borderId="14" xfId="0" applyFont="1" applyFill="1" applyBorder="1" applyAlignment="1">
      <alignment horizontal="center" vertical="center" wrapText="1" readingOrder="1"/>
    </xf>
    <xf numFmtId="0" fontId="1" fillId="0" borderId="10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4" fontId="1" fillId="0" borderId="4" xfId="0" applyNumberFormat="1" applyFont="1" applyFill="1" applyBorder="1" applyAlignment="1">
      <alignment horizontal="right" vertical="center" wrapText="1" readingOrder="1"/>
    </xf>
    <xf numFmtId="0" fontId="1" fillId="10" borderId="26" xfId="0" applyFont="1" applyFill="1" applyBorder="1" applyAlignment="1">
      <alignment horizontal="center" vertical="center" wrapText="1" readingOrder="1"/>
    </xf>
    <xf numFmtId="0" fontId="1" fillId="10" borderId="27" xfId="0" applyFont="1" applyFill="1" applyBorder="1" applyAlignment="1">
      <alignment horizontal="center" vertical="center" wrapText="1" readingOrder="1"/>
    </xf>
    <xf numFmtId="4" fontId="1" fillId="10" borderId="27" xfId="0" applyNumberFormat="1" applyFont="1" applyFill="1" applyBorder="1" applyAlignment="1">
      <alignment horizontal="right" vertical="center" wrapText="1" readingOrder="1"/>
    </xf>
    <xf numFmtId="0" fontId="4" fillId="6" borderId="30" xfId="0" applyFont="1" applyFill="1" applyBorder="1" applyAlignment="1">
      <alignment horizontal="center" vertical="center" wrapText="1" readingOrder="1"/>
    </xf>
    <xf numFmtId="0" fontId="4" fillId="6" borderId="31" xfId="0" applyFont="1" applyFill="1" applyBorder="1" applyAlignment="1">
      <alignment horizontal="center" vertical="center" wrapText="1" readingOrder="1"/>
    </xf>
    <xf numFmtId="0" fontId="0" fillId="10" borderId="4" xfId="0" applyFill="1" applyBorder="1"/>
    <xf numFmtId="0" fontId="0" fillId="0" borderId="4" xfId="0" applyFill="1" applyBorder="1"/>
    <xf numFmtId="49" fontId="0" fillId="0" borderId="4" xfId="0" applyNumberFormat="1" applyFill="1" applyBorder="1" applyAlignment="1">
      <alignment horizontal="right"/>
    </xf>
    <xf numFmtId="49" fontId="0" fillId="10" borderId="4" xfId="0" applyNumberFormat="1" applyFill="1" applyBorder="1" applyAlignment="1">
      <alignment horizontal="right"/>
    </xf>
    <xf numFmtId="49" fontId="0" fillId="0" borderId="4" xfId="0" applyNumberFormat="1" applyFill="1" applyBorder="1" applyAlignment="1">
      <alignment horizontal="right" wrapText="1"/>
    </xf>
    <xf numFmtId="4" fontId="0" fillId="0" borderId="12" xfId="0" applyNumberFormat="1" applyFill="1" applyBorder="1"/>
    <xf numFmtId="4" fontId="0" fillId="10" borderId="12" xfId="0" applyNumberFormat="1" applyFill="1" applyBorder="1"/>
    <xf numFmtId="0" fontId="10" fillId="10" borderId="15" xfId="0" applyFont="1" applyFill="1" applyBorder="1" applyAlignment="1">
      <alignment horizontal="right" vertical="center" wrapText="1" readingOrder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44" fontId="7" fillId="0" borderId="0" xfId="1" applyFont="1"/>
    <xf numFmtId="2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4" fillId="4" borderId="33" xfId="0" applyFont="1" applyFill="1" applyBorder="1" applyAlignment="1">
      <alignment horizontal="center" vertical="center" wrapText="1" readingOrder="1"/>
    </xf>
    <xf numFmtId="0" fontId="4" fillId="4" borderId="30" xfId="0" applyFont="1" applyFill="1" applyBorder="1" applyAlignment="1">
      <alignment horizontal="center" vertical="center" wrapText="1" readingOrder="1"/>
    </xf>
    <xf numFmtId="0" fontId="0" fillId="9" borderId="30" xfId="0" applyFill="1" applyBorder="1"/>
    <xf numFmtId="0" fontId="0" fillId="10" borderId="27" xfId="0" applyFill="1" applyBorder="1"/>
    <xf numFmtId="0" fontId="0" fillId="10" borderId="28" xfId="0" applyFill="1" applyBorder="1" applyAlignment="1">
      <alignment horizontal="right"/>
    </xf>
    <xf numFmtId="0" fontId="5" fillId="4" borderId="7" xfId="0" applyFont="1" applyFill="1" applyBorder="1" applyAlignment="1">
      <alignment horizontal="center" vertical="center" wrapText="1" readingOrder="1"/>
    </xf>
    <xf numFmtId="0" fontId="5" fillId="4" borderId="8" xfId="0" applyFont="1" applyFill="1" applyBorder="1" applyAlignment="1">
      <alignment horizontal="center" vertical="center" wrapText="1" readingOrder="1"/>
    </xf>
    <xf numFmtId="0" fontId="5" fillId="4" borderId="9" xfId="0" applyFont="1" applyFill="1" applyBorder="1" applyAlignment="1">
      <alignment horizontal="center" vertical="center" wrapText="1" readingOrder="1"/>
    </xf>
    <xf numFmtId="0" fontId="5" fillId="6" borderId="7" xfId="0" applyFont="1" applyFill="1" applyBorder="1" applyAlignment="1">
      <alignment horizontal="center" vertical="center" wrapText="1" readingOrder="1"/>
    </xf>
    <xf numFmtId="0" fontId="5" fillId="6" borderId="8" xfId="0" applyFont="1" applyFill="1" applyBorder="1" applyAlignment="1">
      <alignment horizontal="center" vertical="center" wrapText="1" readingOrder="1"/>
    </xf>
    <xf numFmtId="0" fontId="5" fillId="6" borderId="9" xfId="0" applyFont="1" applyFill="1" applyBorder="1" applyAlignment="1">
      <alignment horizontal="center" vertical="center" wrapText="1" readingOrder="1"/>
    </xf>
    <xf numFmtId="0" fontId="4" fillId="4" borderId="5" xfId="0" applyFont="1" applyFill="1" applyBorder="1" applyAlignment="1">
      <alignment horizontal="center" vertical="center" wrapText="1" readingOrder="1"/>
    </xf>
    <xf numFmtId="0" fontId="4" fillId="4" borderId="11" xfId="0" applyFont="1" applyFill="1" applyBorder="1" applyAlignment="1">
      <alignment horizontal="center" vertical="center" wrapText="1" readingOrder="1"/>
    </xf>
    <xf numFmtId="0" fontId="4" fillId="6" borderId="16" xfId="0" applyFont="1" applyFill="1" applyBorder="1" applyAlignment="1">
      <alignment horizontal="center" vertical="center" wrapText="1" readingOrder="1"/>
    </xf>
    <xf numFmtId="0" fontId="4" fillId="6" borderId="6" xfId="0" applyFont="1" applyFill="1" applyBorder="1" applyAlignment="1">
      <alignment horizontal="center" vertical="center" wrapText="1" readingOrder="1"/>
    </xf>
    <xf numFmtId="0" fontId="3" fillId="2" borderId="17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18" xfId="0" applyFont="1" applyFill="1" applyBorder="1" applyAlignment="1">
      <alignment horizontal="center" vertical="center" wrapText="1" readingOrder="1"/>
    </xf>
    <xf numFmtId="0" fontId="3" fillId="2" borderId="19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8" borderId="21" xfId="0" applyFont="1" applyFill="1" applyBorder="1" applyAlignment="1">
      <alignment horizontal="center" vertical="center" wrapText="1" readingOrder="1"/>
    </xf>
    <xf numFmtId="0" fontId="4" fillId="8" borderId="22" xfId="0" applyFont="1" applyFill="1" applyBorder="1" applyAlignment="1">
      <alignment horizontal="center" vertical="center" wrapText="1" readingOrder="1"/>
    </xf>
    <xf numFmtId="4" fontId="1" fillId="5" borderId="4" xfId="0" applyNumberFormat="1" applyFont="1" applyFill="1" applyBorder="1" applyAlignment="1">
      <alignment horizontal="right" vertical="center" wrapText="1" readingOrder="1"/>
    </xf>
    <xf numFmtId="4" fontId="1" fillId="5" borderId="12" xfId="0" applyNumberFormat="1" applyFont="1" applyFill="1" applyBorder="1" applyAlignment="1">
      <alignment horizontal="right" vertical="center" wrapText="1" readingOrder="1"/>
    </xf>
    <xf numFmtId="4" fontId="2" fillId="5" borderId="10" xfId="0" applyNumberFormat="1" applyFont="1" applyFill="1" applyBorder="1" applyAlignment="1">
      <alignment horizontal="right" vertical="center" wrapText="1" readingOrder="1"/>
    </xf>
    <xf numFmtId="4" fontId="1" fillId="7" borderId="4" xfId="0" applyNumberFormat="1" applyFont="1" applyFill="1" applyBorder="1" applyAlignment="1">
      <alignment horizontal="right" vertical="center" wrapText="1" readingOrder="1"/>
    </xf>
    <xf numFmtId="4" fontId="1" fillId="7" borderId="12" xfId="0" applyNumberFormat="1" applyFont="1" applyFill="1" applyBorder="1" applyAlignment="1">
      <alignment horizontal="right" vertical="center" wrapText="1" readingOrder="1"/>
    </xf>
    <xf numFmtId="4" fontId="2" fillId="7" borderId="10" xfId="0" applyNumberFormat="1" applyFont="1" applyFill="1" applyBorder="1" applyAlignment="1">
      <alignment horizontal="right" vertical="center" wrapText="1" readingOrder="1"/>
    </xf>
    <xf numFmtId="4" fontId="1" fillId="5" borderId="10" xfId="0" applyNumberFormat="1" applyFont="1" applyFill="1" applyBorder="1" applyAlignment="1">
      <alignment horizontal="right" vertical="center" wrapText="1" readingOrder="1"/>
    </xf>
    <xf numFmtId="4" fontId="1" fillId="7" borderId="4" xfId="0" applyNumberFormat="1" applyFont="1" applyFill="1" applyBorder="1" applyAlignment="1">
      <alignment horizontal="center" vertical="center" wrapText="1" readingOrder="1"/>
    </xf>
    <xf numFmtId="4" fontId="1" fillId="7" borderId="12" xfId="0" applyNumberFormat="1" applyFont="1" applyFill="1" applyBorder="1" applyAlignment="1">
      <alignment horizontal="center" vertical="center" wrapText="1" readingOrder="1"/>
    </xf>
    <xf numFmtId="4" fontId="1" fillId="7" borderId="10" xfId="0" applyNumberFormat="1" applyFont="1" applyFill="1" applyBorder="1" applyAlignment="1">
      <alignment horizontal="center" vertical="center" wrapText="1" readingOrder="1"/>
    </xf>
    <xf numFmtId="4" fontId="1" fillId="5" borderId="14" xfId="0" applyNumberFormat="1" applyFont="1" applyFill="1" applyBorder="1" applyAlignment="1">
      <alignment horizontal="center" vertical="center" wrapText="1" readingOrder="1"/>
    </xf>
    <xf numFmtId="4" fontId="1" fillId="5" borderId="15" xfId="0" applyNumberFormat="1" applyFont="1" applyFill="1" applyBorder="1" applyAlignment="1">
      <alignment horizontal="center" vertical="center" wrapText="1" readingOrder="1"/>
    </xf>
    <xf numFmtId="4" fontId="1" fillId="5" borderId="13" xfId="0" applyNumberFormat="1" applyFont="1" applyFill="1" applyBorder="1" applyAlignment="1">
      <alignment horizontal="center" vertical="center" wrapText="1" readingOrder="1"/>
    </xf>
    <xf numFmtId="4" fontId="1" fillId="0" borderId="4" xfId="0" applyNumberFormat="1" applyFont="1" applyFill="1" applyBorder="1" applyAlignment="1">
      <alignment horizontal="right" vertical="center" wrapText="1" readingOrder="1"/>
    </xf>
    <xf numFmtId="4" fontId="1" fillId="0" borderId="4" xfId="0" applyNumberFormat="1" applyFont="1" applyFill="1" applyBorder="1" applyAlignment="1">
      <alignment horizontal="center" vertical="center" wrapText="1" readingOrder="1"/>
    </xf>
    <xf numFmtId="4" fontId="1" fillId="10" borderId="14" xfId="0" applyNumberFormat="1" applyFont="1" applyFill="1" applyBorder="1" applyAlignment="1">
      <alignment horizontal="center" vertical="center" wrapText="1" readingOrder="1"/>
    </xf>
    <xf numFmtId="4" fontId="1" fillId="10" borderId="14" xfId="0" applyNumberFormat="1" applyFont="1" applyFill="1" applyBorder="1" applyAlignment="1">
      <alignment horizontal="right" vertical="center" wrapText="1" readingOrder="1"/>
    </xf>
    <xf numFmtId="4" fontId="1" fillId="10" borderId="4" xfId="0" applyNumberFormat="1" applyFont="1" applyFill="1" applyBorder="1" applyAlignment="1">
      <alignment horizontal="right" vertical="center" wrapText="1" readingOrder="1"/>
    </xf>
    <xf numFmtId="4" fontId="1" fillId="10" borderId="27" xfId="0" applyNumberFormat="1" applyFont="1" applyFill="1" applyBorder="1" applyAlignment="1">
      <alignment horizontal="right" vertical="center" wrapText="1" readingOrder="1"/>
    </xf>
    <xf numFmtId="4" fontId="2" fillId="10" borderId="27" xfId="0" applyNumberFormat="1" applyFont="1" applyFill="1" applyBorder="1" applyAlignment="1">
      <alignment horizontal="right" vertical="center" wrapText="1" readingOrder="1"/>
    </xf>
    <xf numFmtId="4" fontId="2" fillId="0" borderId="4" xfId="0" applyNumberFormat="1" applyFont="1" applyFill="1" applyBorder="1" applyAlignment="1">
      <alignment horizontal="right" vertical="center" wrapText="1" readingOrder="1"/>
    </xf>
    <xf numFmtId="0" fontId="3" fillId="2" borderId="24" xfId="0" applyFont="1" applyFill="1" applyBorder="1" applyAlignment="1">
      <alignment horizontal="center" vertical="center" wrapText="1" readingOrder="1"/>
    </xf>
    <xf numFmtId="0" fontId="3" fillId="2" borderId="23" xfId="0" applyFont="1" applyFill="1" applyBorder="1" applyAlignment="1">
      <alignment horizontal="center" vertical="center" wrapText="1" readingOrder="1"/>
    </xf>
    <xf numFmtId="0" fontId="3" fillId="2" borderId="32" xfId="0" applyFont="1" applyFill="1" applyBorder="1" applyAlignment="1">
      <alignment horizontal="center" vertical="center" wrapText="1" readingOrder="1"/>
    </xf>
    <xf numFmtId="0" fontId="4" fillId="8" borderId="25" xfId="0" applyFont="1" applyFill="1" applyBorder="1" applyAlignment="1">
      <alignment horizontal="center" vertical="center" wrapText="1" readingOrder="1"/>
    </xf>
    <xf numFmtId="0" fontId="5" fillId="4" borderId="24" xfId="0" applyFont="1" applyFill="1" applyBorder="1" applyAlignment="1">
      <alignment horizontal="center" vertical="center" wrapText="1" readingOrder="1"/>
    </xf>
    <xf numFmtId="0" fontId="5" fillId="4" borderId="23" xfId="0" applyFont="1" applyFill="1" applyBorder="1" applyAlignment="1">
      <alignment horizontal="center" vertical="center" wrapText="1" readingOrder="1"/>
    </xf>
    <xf numFmtId="0" fontId="5" fillId="4" borderId="32" xfId="0" applyFont="1" applyFill="1" applyBorder="1" applyAlignment="1">
      <alignment horizontal="center" vertical="center" wrapText="1" readingOrder="1"/>
    </xf>
    <xf numFmtId="0" fontId="4" fillId="4" borderId="34" xfId="0" applyFont="1" applyFill="1" applyBorder="1" applyAlignment="1">
      <alignment horizontal="center" vertical="center" wrapText="1" readingOrder="1"/>
    </xf>
    <xf numFmtId="0" fontId="4" fillId="4" borderId="18" xfId="0" applyFont="1" applyFill="1" applyBorder="1" applyAlignment="1">
      <alignment horizontal="center" vertical="center" wrapText="1" readingOrder="1"/>
    </xf>
    <xf numFmtId="0" fontId="4" fillId="6" borderId="17" xfId="0" applyFont="1" applyFill="1" applyBorder="1" applyAlignment="1">
      <alignment horizontal="center" vertical="center" wrapText="1" readingOrder="1"/>
    </xf>
    <xf numFmtId="0" fontId="4" fillId="6" borderId="29" xfId="0" applyFont="1" applyFill="1" applyBorder="1" applyAlignment="1">
      <alignment horizontal="center" vertical="center" wrapText="1" readingOrder="1"/>
    </xf>
    <xf numFmtId="0" fontId="5" fillId="6" borderId="2" xfId="0" applyFont="1" applyFill="1" applyBorder="1" applyAlignment="1">
      <alignment horizontal="center" vertical="center" wrapText="1" readingOrder="1"/>
    </xf>
    <xf numFmtId="0" fontId="5" fillId="6" borderId="0" xfId="0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center" vertical="center" wrapText="1" readingOrder="1"/>
    </xf>
    <xf numFmtId="4" fontId="2" fillId="10" borderId="4" xfId="0" applyNumberFormat="1" applyFont="1" applyFill="1" applyBorder="1" applyAlignment="1">
      <alignment horizontal="right" vertical="center" wrapText="1" readingOrder="1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M15" sqref="M15"/>
    </sheetView>
  </sheetViews>
  <sheetFormatPr defaultRowHeight="15" x14ac:dyDescent="0.25"/>
  <cols>
    <col min="1" max="1" width="18.5703125" customWidth="1"/>
    <col min="2" max="2" width="6" customWidth="1"/>
    <col min="3" max="3" width="8.85546875" bestFit="1" customWidth="1"/>
    <col min="4" max="4" width="6.85546875" customWidth="1"/>
    <col min="5" max="5" width="25.42578125" customWidth="1"/>
    <col min="6" max="6" width="14.5703125" customWidth="1"/>
    <col min="7" max="7" width="19" customWidth="1"/>
    <col min="8" max="9" width="14.5703125" customWidth="1"/>
    <col min="10" max="10" width="21.85546875" customWidth="1"/>
    <col min="11" max="11" width="22.140625" customWidth="1"/>
    <col min="12" max="12" width="17.42578125" customWidth="1"/>
    <col min="13" max="13" width="21.28515625" customWidth="1"/>
    <col min="14" max="14" width="15.42578125" customWidth="1"/>
    <col min="15" max="15" width="14.5703125" customWidth="1"/>
    <col min="16" max="16" width="12.7109375" bestFit="1" customWidth="1"/>
  </cols>
  <sheetData>
    <row r="1" spans="1:16" ht="23.25" customHeight="1" x14ac:dyDescent="0.25">
      <c r="A1" s="77" t="s">
        <v>35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6" ht="23.25" customHeight="1" thickBot="1" x14ac:dyDescent="0.3">
      <c r="A2" s="80"/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6" ht="21" x14ac:dyDescent="0.25">
      <c r="A3" s="83" t="s">
        <v>3</v>
      </c>
      <c r="B3" s="67" t="s">
        <v>1</v>
      </c>
      <c r="C3" s="68"/>
      <c r="D3" s="68"/>
      <c r="E3" s="68"/>
      <c r="F3" s="68"/>
      <c r="G3" s="69"/>
      <c r="H3" s="70" t="s">
        <v>2</v>
      </c>
      <c r="I3" s="71"/>
      <c r="J3" s="71"/>
      <c r="K3" s="72"/>
      <c r="O3" t="s">
        <v>23</v>
      </c>
      <c r="P3" s="2">
        <v>60742537</v>
      </c>
    </row>
    <row r="4" spans="1:16" ht="90" x14ac:dyDescent="0.25">
      <c r="A4" s="84"/>
      <c r="B4" s="12" t="s">
        <v>4</v>
      </c>
      <c r="C4" s="9" t="s">
        <v>5</v>
      </c>
      <c r="D4" s="9" t="s">
        <v>6</v>
      </c>
      <c r="E4" s="9" t="s">
        <v>32</v>
      </c>
      <c r="F4" s="73" t="s">
        <v>34</v>
      </c>
      <c r="G4" s="74"/>
      <c r="H4" s="75" t="s">
        <v>33</v>
      </c>
      <c r="I4" s="76"/>
      <c r="J4" s="11" t="s">
        <v>7</v>
      </c>
      <c r="K4" s="17" t="s">
        <v>8</v>
      </c>
      <c r="L4" s="25"/>
      <c r="M4" s="26" t="s">
        <v>49</v>
      </c>
      <c r="N4" s="24" t="s">
        <v>48</v>
      </c>
      <c r="O4" t="s">
        <v>25</v>
      </c>
      <c r="P4" t="s">
        <v>0</v>
      </c>
    </row>
    <row r="5" spans="1:16" ht="23.25" customHeight="1" x14ac:dyDescent="0.25">
      <c r="A5" s="21" t="s">
        <v>9</v>
      </c>
      <c r="B5" s="13">
        <v>0.5</v>
      </c>
      <c r="C5" s="6">
        <v>0.1</v>
      </c>
      <c r="D5" s="6">
        <v>0.75</v>
      </c>
      <c r="E5" s="7">
        <f>H5*20/100</f>
        <v>24297014.800000001</v>
      </c>
      <c r="F5" s="85">
        <f>H5*O5/100</f>
        <v>6074253.7000000002</v>
      </c>
      <c r="G5" s="86"/>
      <c r="H5" s="87">
        <f>P3*2</f>
        <v>121485074</v>
      </c>
      <c r="I5" s="85"/>
      <c r="J5" s="6">
        <v>50</v>
      </c>
      <c r="K5" s="18">
        <v>8</v>
      </c>
      <c r="L5" s="25"/>
      <c r="M5" s="25" t="s">
        <v>50</v>
      </c>
      <c r="N5" s="3">
        <v>2</v>
      </c>
      <c r="O5" s="5">
        <v>5</v>
      </c>
      <c r="P5" s="1">
        <v>0.2</v>
      </c>
    </row>
    <row r="6" spans="1:16" ht="23.25" customHeight="1" x14ac:dyDescent="0.25">
      <c r="A6" s="22" t="s">
        <v>10</v>
      </c>
      <c r="B6" s="14">
        <v>0.5</v>
      </c>
      <c r="C6" s="8">
        <v>0.1</v>
      </c>
      <c r="D6" s="8">
        <v>0.75</v>
      </c>
      <c r="E6" s="10">
        <f>H6*20/100</f>
        <v>17007910.359999999</v>
      </c>
      <c r="F6" s="88">
        <f t="shared" ref="F6:F11" si="0">H6*O6/100</f>
        <v>4251977.59</v>
      </c>
      <c r="G6" s="89"/>
      <c r="H6" s="90">
        <f>P3*7/5</f>
        <v>85039551.799999997</v>
      </c>
      <c r="I6" s="88"/>
      <c r="J6" s="8">
        <v>24</v>
      </c>
      <c r="K6" s="19">
        <v>6</v>
      </c>
      <c r="L6" s="25">
        <v>1</v>
      </c>
      <c r="M6" s="27">
        <f>H6*L6</f>
        <v>85039551.799999997</v>
      </c>
      <c r="N6" s="3" t="s">
        <v>20</v>
      </c>
      <c r="O6" s="5">
        <v>5</v>
      </c>
      <c r="P6" s="1">
        <v>0.2</v>
      </c>
    </row>
    <row r="7" spans="1:16" ht="23.25" customHeight="1" x14ac:dyDescent="0.25">
      <c r="A7" s="21" t="s">
        <v>11</v>
      </c>
      <c r="B7" s="13">
        <v>0.5</v>
      </c>
      <c r="C7" s="6">
        <v>0.1</v>
      </c>
      <c r="D7" s="6">
        <v>0.75</v>
      </c>
      <c r="E7" s="7">
        <f>H7*20/100</f>
        <v>12148507.4</v>
      </c>
      <c r="F7" s="85">
        <f t="shared" si="0"/>
        <v>3037126.85</v>
      </c>
      <c r="G7" s="86"/>
      <c r="H7" s="91">
        <f>P3</f>
        <v>60742537</v>
      </c>
      <c r="I7" s="85"/>
      <c r="J7" s="6">
        <v>12</v>
      </c>
      <c r="K7" s="18">
        <v>3</v>
      </c>
      <c r="L7" s="25">
        <v>1</v>
      </c>
      <c r="M7" s="27">
        <f>H7*L7</f>
        <v>60742537</v>
      </c>
      <c r="N7" s="3">
        <v>1</v>
      </c>
      <c r="O7" s="5">
        <v>5</v>
      </c>
      <c r="P7" s="1">
        <v>0.2</v>
      </c>
    </row>
    <row r="8" spans="1:16" ht="23.25" customHeight="1" x14ac:dyDescent="0.25">
      <c r="A8" s="22" t="s">
        <v>12</v>
      </c>
      <c r="B8" s="14">
        <v>0.5</v>
      </c>
      <c r="C8" s="8">
        <v>0.1</v>
      </c>
      <c r="D8" s="8">
        <v>0.75</v>
      </c>
      <c r="E8" s="10">
        <f>H8*20/100</f>
        <v>8099004.9333333327</v>
      </c>
      <c r="F8" s="88">
        <f t="shared" si="0"/>
        <v>2024751.2333333332</v>
      </c>
      <c r="G8" s="89"/>
      <c r="H8" s="90">
        <f>P3*2/3</f>
        <v>40495024.666666664</v>
      </c>
      <c r="I8" s="88"/>
      <c r="J8" s="8">
        <v>9</v>
      </c>
      <c r="K8" s="19">
        <v>2</v>
      </c>
      <c r="L8" s="25">
        <v>1</v>
      </c>
      <c r="M8" s="27">
        <f>H8*L8</f>
        <v>40495024.666666664</v>
      </c>
      <c r="N8" s="3" t="s">
        <v>21</v>
      </c>
      <c r="O8" s="5">
        <v>5</v>
      </c>
      <c r="P8" s="1">
        <v>0.2</v>
      </c>
    </row>
    <row r="9" spans="1:16" ht="23.25" customHeight="1" x14ac:dyDescent="0.25">
      <c r="A9" s="21" t="s">
        <v>13</v>
      </c>
      <c r="B9" s="13">
        <v>0.5</v>
      </c>
      <c r="C9" s="6">
        <v>0.1</v>
      </c>
      <c r="D9" s="6">
        <v>0.75</v>
      </c>
      <c r="E9" s="7">
        <f>H9*20/100</f>
        <v>4049502.4666666663</v>
      </c>
      <c r="F9" s="85">
        <f t="shared" si="0"/>
        <v>1012375.6166666666</v>
      </c>
      <c r="G9" s="86"/>
      <c r="H9" s="87">
        <f>P3/3</f>
        <v>20247512.333333332</v>
      </c>
      <c r="I9" s="85"/>
      <c r="J9" s="6">
        <v>6</v>
      </c>
      <c r="K9" s="18">
        <v>2</v>
      </c>
      <c r="L9" s="25">
        <v>1</v>
      </c>
      <c r="M9" s="27">
        <f>H9*L9</f>
        <v>20247512.333333332</v>
      </c>
      <c r="N9" s="4" t="s">
        <v>24</v>
      </c>
      <c r="O9" s="5">
        <v>5</v>
      </c>
      <c r="P9" s="1">
        <v>0.2</v>
      </c>
    </row>
    <row r="10" spans="1:16" ht="23.25" customHeight="1" x14ac:dyDescent="0.25">
      <c r="A10" s="22" t="s">
        <v>14</v>
      </c>
      <c r="B10" s="14">
        <v>0.5</v>
      </c>
      <c r="C10" s="8">
        <v>0.1</v>
      </c>
      <c r="D10" s="8">
        <v>0.75</v>
      </c>
      <c r="E10" s="10">
        <f>H10*10/100</f>
        <v>607425.37</v>
      </c>
      <c r="F10" s="88">
        <f t="shared" si="0"/>
        <v>303712.685</v>
      </c>
      <c r="G10" s="89"/>
      <c r="H10" s="90">
        <f>P3/10</f>
        <v>6074253.7000000002</v>
      </c>
      <c r="I10" s="88"/>
      <c r="J10" s="8">
        <v>3</v>
      </c>
      <c r="K10" s="19">
        <v>1</v>
      </c>
      <c r="L10" s="25">
        <v>2</v>
      </c>
      <c r="M10" s="27">
        <f>H10*L10</f>
        <v>12148507.4</v>
      </c>
      <c r="N10" s="3" t="s">
        <v>22</v>
      </c>
      <c r="O10" s="5">
        <v>5</v>
      </c>
      <c r="P10" s="1">
        <v>0.1</v>
      </c>
    </row>
    <row r="11" spans="1:16" ht="23.25" customHeight="1" x14ac:dyDescent="0.25">
      <c r="A11" s="21" t="s">
        <v>15</v>
      </c>
      <c r="B11" s="13" t="s">
        <v>16</v>
      </c>
      <c r="C11" s="6" t="s">
        <v>16</v>
      </c>
      <c r="D11" s="6" t="s">
        <v>16</v>
      </c>
      <c r="E11" s="6" t="s">
        <v>16</v>
      </c>
      <c r="F11" s="85">
        <f t="shared" si="0"/>
        <v>212598.87949999998</v>
      </c>
      <c r="G11" s="86"/>
      <c r="H11" s="91">
        <f>P3*7/100</f>
        <v>4251977.59</v>
      </c>
      <c r="I11" s="85"/>
      <c r="J11" s="6">
        <v>1</v>
      </c>
      <c r="K11" s="18">
        <v>1</v>
      </c>
      <c r="L11" s="28" t="s">
        <v>51</v>
      </c>
      <c r="M11" s="27">
        <f>H11*3/2</f>
        <v>6377966.3849999998</v>
      </c>
      <c r="N11" s="3" t="s">
        <v>17</v>
      </c>
      <c r="O11" s="5">
        <v>5</v>
      </c>
    </row>
    <row r="12" spans="1:16" ht="23.25" customHeight="1" x14ac:dyDescent="0.25">
      <c r="A12" s="22" t="s">
        <v>18</v>
      </c>
      <c r="B12" s="14" t="s">
        <v>16</v>
      </c>
      <c r="C12" s="8" t="s">
        <v>16</v>
      </c>
      <c r="D12" s="8" t="s">
        <v>16</v>
      </c>
      <c r="E12" s="8" t="s">
        <v>16</v>
      </c>
      <c r="F12" s="92" t="s">
        <v>16</v>
      </c>
      <c r="G12" s="93"/>
      <c r="H12" s="94" t="s">
        <v>16</v>
      </c>
      <c r="I12" s="92"/>
      <c r="J12" s="8" t="s">
        <v>16</v>
      </c>
      <c r="K12" s="19" t="s">
        <v>16</v>
      </c>
      <c r="L12" s="29" t="s">
        <v>52</v>
      </c>
      <c r="M12" s="27">
        <f>H11*3/5</f>
        <v>2551186.554</v>
      </c>
    </row>
    <row r="13" spans="1:16" ht="23.25" customHeight="1" thickBot="1" x14ac:dyDescent="0.3">
      <c r="A13" s="23" t="s">
        <v>19</v>
      </c>
      <c r="B13" s="15" t="s">
        <v>16</v>
      </c>
      <c r="C13" s="16" t="s">
        <v>16</v>
      </c>
      <c r="D13" s="16" t="s">
        <v>16</v>
      </c>
      <c r="E13" s="16" t="s">
        <v>16</v>
      </c>
      <c r="F13" s="95" t="s">
        <v>16</v>
      </c>
      <c r="G13" s="96"/>
      <c r="H13" s="97" t="s">
        <v>16</v>
      </c>
      <c r="I13" s="95"/>
      <c r="J13" s="16" t="s">
        <v>16</v>
      </c>
      <c r="K13" s="20" t="s">
        <v>16</v>
      </c>
    </row>
    <row r="15" spans="1:16" x14ac:dyDescent="0.25">
      <c r="A15" s="5" t="s">
        <v>29</v>
      </c>
      <c r="B15" t="s">
        <v>27</v>
      </c>
    </row>
    <row r="16" spans="1:16" x14ac:dyDescent="0.25">
      <c r="A16" s="5" t="s">
        <v>30</v>
      </c>
      <c r="B16" t="s">
        <v>28</v>
      </c>
    </row>
    <row r="17" spans="1:2" x14ac:dyDescent="0.25">
      <c r="A17" s="5" t="s">
        <v>31</v>
      </c>
      <c r="B17" t="s">
        <v>26</v>
      </c>
    </row>
    <row r="18" spans="1:2" ht="3" customHeight="1" x14ac:dyDescent="0.25"/>
    <row r="19" spans="1:2" x14ac:dyDescent="0.25">
      <c r="A19" s="5" t="s">
        <v>36</v>
      </c>
    </row>
    <row r="20" spans="1:2" x14ac:dyDescent="0.25">
      <c r="A20" s="5" t="s">
        <v>37</v>
      </c>
      <c r="B20" t="s">
        <v>38</v>
      </c>
    </row>
    <row r="21" spans="1:2" ht="15.75" customHeight="1" x14ac:dyDescent="0.25">
      <c r="B21" t="s">
        <v>47</v>
      </c>
    </row>
    <row r="22" spans="1:2" ht="24" customHeight="1" x14ac:dyDescent="0.25">
      <c r="A22" s="5" t="s">
        <v>39</v>
      </c>
      <c r="B22" t="s">
        <v>40</v>
      </c>
    </row>
    <row r="23" spans="1:2" x14ac:dyDescent="0.25">
      <c r="B23" t="s">
        <v>41</v>
      </c>
    </row>
    <row r="24" spans="1:2" x14ac:dyDescent="0.25">
      <c r="B24" t="s">
        <v>42</v>
      </c>
    </row>
    <row r="25" spans="1:2" ht="8.25" customHeight="1" x14ac:dyDescent="0.25"/>
    <row r="26" spans="1:2" x14ac:dyDescent="0.25">
      <c r="A26" s="5" t="s">
        <v>46</v>
      </c>
      <c r="B26" t="s">
        <v>43</v>
      </c>
    </row>
    <row r="27" spans="1:2" x14ac:dyDescent="0.25">
      <c r="B27" t="s">
        <v>44</v>
      </c>
    </row>
    <row r="28" spans="1:2" x14ac:dyDescent="0.25">
      <c r="B28" t="s">
        <v>45</v>
      </c>
    </row>
  </sheetData>
  <mergeCells count="24">
    <mergeCell ref="F11:G11"/>
    <mergeCell ref="H11:I11"/>
    <mergeCell ref="F12:G12"/>
    <mergeCell ref="H12:I12"/>
    <mergeCell ref="F13:G13"/>
    <mergeCell ref="H13:I13"/>
    <mergeCell ref="F8:G8"/>
    <mergeCell ref="H8:I8"/>
    <mergeCell ref="F9:G9"/>
    <mergeCell ref="H9:I9"/>
    <mergeCell ref="F10:G10"/>
    <mergeCell ref="H10:I10"/>
    <mergeCell ref="F5:G5"/>
    <mergeCell ref="H5:I5"/>
    <mergeCell ref="F6:G6"/>
    <mergeCell ref="H6:I6"/>
    <mergeCell ref="F7:G7"/>
    <mergeCell ref="H7:I7"/>
    <mergeCell ref="B3:G3"/>
    <mergeCell ref="H3:K3"/>
    <mergeCell ref="F4:G4"/>
    <mergeCell ref="H4:I4"/>
    <mergeCell ref="A1:K2"/>
    <mergeCell ref="A3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>
      <selection activeCell="N21" sqref="N21"/>
    </sheetView>
  </sheetViews>
  <sheetFormatPr defaultRowHeight="15" x14ac:dyDescent="0.25"/>
  <cols>
    <col min="1" max="1" width="15.7109375" customWidth="1"/>
    <col min="2" max="2" width="6" customWidth="1"/>
    <col min="3" max="3" width="8.85546875" bestFit="1" customWidth="1"/>
    <col min="4" max="4" width="6.85546875" customWidth="1"/>
    <col min="5" max="5" width="22.28515625" customWidth="1"/>
    <col min="6" max="6" width="5.5703125" customWidth="1"/>
    <col min="7" max="7" width="15.7109375" customWidth="1"/>
    <col min="8" max="8" width="13.7109375" style="30" customWidth="1"/>
    <col min="9" max="9" width="8.42578125" style="30" customWidth="1"/>
    <col min="10" max="10" width="15.42578125" customWidth="1"/>
    <col min="11" max="11" width="14.7109375" customWidth="1"/>
    <col min="12" max="12" width="17.42578125" hidden="1" customWidth="1"/>
    <col min="13" max="13" width="20" customWidth="1"/>
    <col min="14" max="14" width="15.42578125" style="5" customWidth="1"/>
    <col min="15" max="15" width="14.5703125" customWidth="1"/>
    <col min="16" max="16" width="12.7109375" bestFit="1" customWidth="1"/>
  </cols>
  <sheetData>
    <row r="1" spans="1:16" ht="23.25" customHeight="1" x14ac:dyDescent="0.25">
      <c r="A1" s="77" t="s">
        <v>73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6" ht="23.25" customHeight="1" thickBot="1" x14ac:dyDescent="0.3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1:16" ht="21" customHeight="1" thickBot="1" x14ac:dyDescent="0.3">
      <c r="A3" s="109" t="s">
        <v>3</v>
      </c>
      <c r="B3" s="110" t="s">
        <v>1</v>
      </c>
      <c r="C3" s="111"/>
      <c r="D3" s="111"/>
      <c r="E3" s="111"/>
      <c r="F3" s="111"/>
      <c r="G3" s="112"/>
      <c r="H3" s="117" t="s">
        <v>2</v>
      </c>
      <c r="I3" s="118"/>
      <c r="J3" s="118"/>
      <c r="K3" s="118"/>
      <c r="L3" s="118"/>
      <c r="M3" s="119"/>
      <c r="O3" t="s">
        <v>64</v>
      </c>
      <c r="P3" s="2">
        <v>88740000</v>
      </c>
    </row>
    <row r="4" spans="1:16" ht="90.75" thickBot="1" x14ac:dyDescent="0.3">
      <c r="A4" s="109"/>
      <c r="B4" s="62" t="s">
        <v>4</v>
      </c>
      <c r="C4" s="63" t="s">
        <v>5</v>
      </c>
      <c r="D4" s="63" t="s">
        <v>6</v>
      </c>
      <c r="E4" s="63" t="s">
        <v>65</v>
      </c>
      <c r="F4" s="113" t="s">
        <v>66</v>
      </c>
      <c r="G4" s="114"/>
      <c r="H4" s="115" t="s">
        <v>67</v>
      </c>
      <c r="I4" s="116"/>
      <c r="J4" s="46" t="s">
        <v>7</v>
      </c>
      <c r="K4" s="46" t="s">
        <v>8</v>
      </c>
      <c r="L4" s="64"/>
      <c r="M4" s="47" t="s">
        <v>68</v>
      </c>
      <c r="N4" s="32" t="s">
        <v>48</v>
      </c>
      <c r="O4" t="s">
        <v>25</v>
      </c>
      <c r="P4" t="s">
        <v>0</v>
      </c>
    </row>
    <row r="5" spans="1:16" ht="23.25" customHeight="1" x14ac:dyDescent="0.25">
      <c r="A5" s="43" t="s">
        <v>9</v>
      </c>
      <c r="B5" s="44">
        <v>0.5</v>
      </c>
      <c r="C5" s="44">
        <v>0.1</v>
      </c>
      <c r="D5" s="44">
        <v>0.75</v>
      </c>
      <c r="E5" s="45">
        <f t="shared" ref="E5:E13" si="0">H5*20/100</f>
        <v>35496000</v>
      </c>
      <c r="F5" s="103">
        <f t="shared" ref="F5:F17" si="1">H5*O5/100</f>
        <v>8874000</v>
      </c>
      <c r="G5" s="103"/>
      <c r="H5" s="104">
        <f>P3*2</f>
        <v>177480000</v>
      </c>
      <c r="I5" s="103"/>
      <c r="J5" s="44">
        <v>50</v>
      </c>
      <c r="K5" s="44">
        <v>8</v>
      </c>
      <c r="L5" s="65"/>
      <c r="M5" s="66" t="s">
        <v>50</v>
      </c>
      <c r="N5" s="34">
        <v>2</v>
      </c>
      <c r="O5" s="5">
        <v>5</v>
      </c>
      <c r="P5" s="1">
        <v>0.2</v>
      </c>
    </row>
    <row r="6" spans="1:16" ht="23.25" customHeight="1" x14ac:dyDescent="0.25">
      <c r="A6" s="40" t="s">
        <v>10</v>
      </c>
      <c r="B6" s="41">
        <v>0.5</v>
      </c>
      <c r="C6" s="41">
        <v>0.1</v>
      </c>
      <c r="D6" s="41">
        <v>0.75</v>
      </c>
      <c r="E6" s="42">
        <f t="shared" si="0"/>
        <v>24847200</v>
      </c>
      <c r="F6" s="98">
        <f t="shared" si="1"/>
        <v>6211800</v>
      </c>
      <c r="G6" s="98"/>
      <c r="H6" s="105">
        <f>P3*7/5</f>
        <v>124236000</v>
      </c>
      <c r="I6" s="105"/>
      <c r="J6" s="41">
        <v>24</v>
      </c>
      <c r="K6" s="41">
        <v>6</v>
      </c>
      <c r="L6" s="49">
        <v>1</v>
      </c>
      <c r="M6" s="53">
        <f>H6</f>
        <v>124236000</v>
      </c>
      <c r="N6" s="31" t="s">
        <v>20</v>
      </c>
      <c r="O6" s="5">
        <v>5</v>
      </c>
      <c r="P6" s="1">
        <v>0.2</v>
      </c>
    </row>
    <row r="7" spans="1:16" ht="23.25" customHeight="1" x14ac:dyDescent="0.25">
      <c r="A7" s="35" t="s">
        <v>54</v>
      </c>
      <c r="B7" s="36">
        <v>0.5</v>
      </c>
      <c r="C7" s="36">
        <v>0.1</v>
      </c>
      <c r="D7" s="36">
        <v>0.75</v>
      </c>
      <c r="E7" s="37">
        <f t="shared" si="0"/>
        <v>21297600</v>
      </c>
      <c r="F7" s="102">
        <f t="shared" si="1"/>
        <v>5324400</v>
      </c>
      <c r="G7" s="102"/>
      <c r="H7" s="120">
        <f>P3*6/5</f>
        <v>106488000</v>
      </c>
      <c r="I7" s="120"/>
      <c r="J7" s="36">
        <v>18</v>
      </c>
      <c r="K7" s="36">
        <v>4</v>
      </c>
      <c r="L7" s="48"/>
      <c r="M7" s="54">
        <f>H7</f>
        <v>106488000</v>
      </c>
      <c r="N7" s="4" t="s">
        <v>63</v>
      </c>
      <c r="O7" s="5">
        <v>5</v>
      </c>
      <c r="P7" s="1">
        <v>0.2</v>
      </c>
    </row>
    <row r="8" spans="1:16" ht="23.25" customHeight="1" x14ac:dyDescent="0.25">
      <c r="A8" s="40" t="s">
        <v>11</v>
      </c>
      <c r="B8" s="41">
        <v>0.5</v>
      </c>
      <c r="C8" s="41">
        <v>0.1</v>
      </c>
      <c r="D8" s="41">
        <v>0.75</v>
      </c>
      <c r="E8" s="42">
        <f t="shared" si="0"/>
        <v>17748000</v>
      </c>
      <c r="F8" s="98">
        <f t="shared" si="1"/>
        <v>4437000</v>
      </c>
      <c r="G8" s="98"/>
      <c r="H8" s="98">
        <f>P3</f>
        <v>88740000</v>
      </c>
      <c r="I8" s="98"/>
      <c r="J8" s="41">
        <v>12</v>
      </c>
      <c r="K8" s="41">
        <v>3</v>
      </c>
      <c r="L8" s="49">
        <v>1</v>
      </c>
      <c r="M8" s="53">
        <f t="shared" ref="M8:M12" si="2">H8</f>
        <v>88740000</v>
      </c>
      <c r="N8" s="34">
        <v>1</v>
      </c>
      <c r="O8" s="5">
        <v>5</v>
      </c>
      <c r="P8" s="1">
        <v>0.2</v>
      </c>
    </row>
    <row r="9" spans="1:16" ht="23.25" customHeight="1" x14ac:dyDescent="0.25">
      <c r="A9" s="35" t="s">
        <v>55</v>
      </c>
      <c r="B9" s="36">
        <v>0.5</v>
      </c>
      <c r="C9" s="36">
        <v>0.1</v>
      </c>
      <c r="D9" s="36">
        <v>0.75</v>
      </c>
      <c r="E9" s="37">
        <f t="shared" si="0"/>
        <v>14790000</v>
      </c>
      <c r="F9" s="102">
        <f t="shared" si="1"/>
        <v>3697500</v>
      </c>
      <c r="G9" s="102"/>
      <c r="H9" s="102">
        <f>P3*5/6</f>
        <v>73950000</v>
      </c>
      <c r="I9" s="102"/>
      <c r="J9" s="36">
        <v>10</v>
      </c>
      <c r="K9" s="36">
        <v>3</v>
      </c>
      <c r="L9" s="48"/>
      <c r="M9" s="54">
        <f t="shared" si="2"/>
        <v>73950000</v>
      </c>
      <c r="N9" s="31">
        <v>0.83333333333333337</v>
      </c>
      <c r="O9" s="5">
        <v>5</v>
      </c>
      <c r="P9" s="1">
        <v>0.2</v>
      </c>
    </row>
    <row r="10" spans="1:16" ht="23.25" customHeight="1" x14ac:dyDescent="0.25">
      <c r="A10" s="40" t="s">
        <v>12</v>
      </c>
      <c r="B10" s="41">
        <v>0.5</v>
      </c>
      <c r="C10" s="41">
        <v>0.1</v>
      </c>
      <c r="D10" s="41">
        <v>0.75</v>
      </c>
      <c r="E10" s="42">
        <f t="shared" si="0"/>
        <v>11832000</v>
      </c>
      <c r="F10" s="98">
        <f t="shared" si="1"/>
        <v>2958000</v>
      </c>
      <c r="G10" s="98"/>
      <c r="H10" s="105">
        <f>P3*2/3</f>
        <v>59160000</v>
      </c>
      <c r="I10" s="105"/>
      <c r="J10" s="41">
        <v>9</v>
      </c>
      <c r="K10" s="41">
        <v>2</v>
      </c>
      <c r="L10" s="49">
        <v>1</v>
      </c>
      <c r="M10" s="53">
        <f t="shared" si="2"/>
        <v>59160000</v>
      </c>
      <c r="N10" s="31" t="s">
        <v>21</v>
      </c>
      <c r="O10" s="5">
        <v>5</v>
      </c>
      <c r="P10" s="1">
        <v>0.2</v>
      </c>
    </row>
    <row r="11" spans="1:16" ht="23.25" customHeight="1" x14ac:dyDescent="0.25">
      <c r="A11" s="35" t="s">
        <v>56</v>
      </c>
      <c r="B11" s="36">
        <v>0.5</v>
      </c>
      <c r="C11" s="36">
        <v>0.1</v>
      </c>
      <c r="D11" s="36">
        <v>0.75</v>
      </c>
      <c r="E11" s="37">
        <f t="shared" si="0"/>
        <v>8874000</v>
      </c>
      <c r="F11" s="102">
        <f t="shared" si="1"/>
        <v>2218500</v>
      </c>
      <c r="G11" s="102"/>
      <c r="H11" s="120">
        <f>P3*1/2</f>
        <v>44370000</v>
      </c>
      <c r="I11" s="120"/>
      <c r="J11" s="36">
        <v>8</v>
      </c>
      <c r="K11" s="36">
        <v>2</v>
      </c>
      <c r="L11" s="48"/>
      <c r="M11" s="54">
        <f t="shared" si="2"/>
        <v>44370000</v>
      </c>
      <c r="N11" s="31">
        <v>0.5</v>
      </c>
      <c r="O11" s="5">
        <v>5</v>
      </c>
      <c r="P11" s="1">
        <v>0.2</v>
      </c>
    </row>
    <row r="12" spans="1:16" ht="23.25" customHeight="1" x14ac:dyDescent="0.25">
      <c r="A12" s="40" t="s">
        <v>13</v>
      </c>
      <c r="B12" s="41">
        <v>0.5</v>
      </c>
      <c r="C12" s="41">
        <v>0.1</v>
      </c>
      <c r="D12" s="41">
        <v>0.75</v>
      </c>
      <c r="E12" s="42">
        <f t="shared" si="0"/>
        <v>5916000</v>
      </c>
      <c r="F12" s="98">
        <f t="shared" si="1"/>
        <v>1479000</v>
      </c>
      <c r="G12" s="98"/>
      <c r="H12" s="105">
        <f>P3/3</f>
        <v>29580000</v>
      </c>
      <c r="I12" s="105"/>
      <c r="J12" s="41">
        <v>6</v>
      </c>
      <c r="K12" s="41">
        <v>2</v>
      </c>
      <c r="L12" s="49">
        <v>1</v>
      </c>
      <c r="M12" s="53">
        <f t="shared" si="2"/>
        <v>29580000</v>
      </c>
      <c r="N12" s="31" t="s">
        <v>24</v>
      </c>
      <c r="O12" s="5">
        <v>5</v>
      </c>
      <c r="P12" s="1">
        <v>0.2</v>
      </c>
    </row>
    <row r="13" spans="1:16" ht="23.25" customHeight="1" x14ac:dyDescent="0.25">
      <c r="A13" s="35" t="s">
        <v>57</v>
      </c>
      <c r="B13" s="36">
        <v>0.5</v>
      </c>
      <c r="C13" s="36">
        <v>0.1</v>
      </c>
      <c r="D13" s="36">
        <v>0.75</v>
      </c>
      <c r="E13" s="37">
        <f t="shared" si="0"/>
        <v>3549600</v>
      </c>
      <c r="F13" s="102">
        <f t="shared" si="1"/>
        <v>887400</v>
      </c>
      <c r="G13" s="102"/>
      <c r="H13" s="120">
        <f>P3*1/5</f>
        <v>17748000</v>
      </c>
      <c r="I13" s="120"/>
      <c r="J13" s="36">
        <v>5</v>
      </c>
      <c r="K13" s="36">
        <v>2</v>
      </c>
      <c r="L13" s="48"/>
      <c r="M13" s="54">
        <f>H13*4/3</f>
        <v>23664000</v>
      </c>
      <c r="N13" s="31" t="s">
        <v>62</v>
      </c>
      <c r="O13" s="5">
        <v>5</v>
      </c>
      <c r="P13" s="1">
        <v>0.2</v>
      </c>
    </row>
    <row r="14" spans="1:16" ht="23.25" customHeight="1" x14ac:dyDescent="0.25">
      <c r="A14" s="40" t="s">
        <v>14</v>
      </c>
      <c r="B14" s="41">
        <v>0.5</v>
      </c>
      <c r="C14" s="41">
        <v>0.1</v>
      </c>
      <c r="D14" s="41">
        <v>0.75</v>
      </c>
      <c r="E14" s="42">
        <f>H14*10/100</f>
        <v>887400</v>
      </c>
      <c r="F14" s="98">
        <f t="shared" si="1"/>
        <v>443700</v>
      </c>
      <c r="G14" s="98"/>
      <c r="H14" s="105">
        <f>P3/10</f>
        <v>8874000</v>
      </c>
      <c r="I14" s="105"/>
      <c r="J14" s="41">
        <v>3</v>
      </c>
      <c r="K14" s="41">
        <v>1</v>
      </c>
      <c r="L14" s="49">
        <v>2</v>
      </c>
      <c r="M14" s="53">
        <f>H14*2</f>
        <v>17748000</v>
      </c>
      <c r="N14" s="31" t="s">
        <v>22</v>
      </c>
      <c r="O14" s="5">
        <v>5</v>
      </c>
      <c r="P14" s="1">
        <v>0.1</v>
      </c>
    </row>
    <row r="15" spans="1:16" ht="23.25" customHeight="1" x14ac:dyDescent="0.25">
      <c r="A15" s="35" t="s">
        <v>58</v>
      </c>
      <c r="B15" s="36">
        <v>0.5</v>
      </c>
      <c r="C15" s="36">
        <v>0.1</v>
      </c>
      <c r="D15" s="36">
        <v>0.75</v>
      </c>
      <c r="E15" s="37">
        <f>H15*10/100</f>
        <v>754290</v>
      </c>
      <c r="F15" s="102">
        <f t="shared" si="1"/>
        <v>377145</v>
      </c>
      <c r="G15" s="102"/>
      <c r="H15" s="120">
        <f>P3*17/200</f>
        <v>7542900</v>
      </c>
      <c r="I15" s="120"/>
      <c r="J15" s="36">
        <v>3</v>
      </c>
      <c r="K15" s="36">
        <v>1</v>
      </c>
      <c r="L15" s="48"/>
      <c r="M15" s="54">
        <f>H15*1.75</f>
        <v>13200075</v>
      </c>
      <c r="N15" s="31" t="s">
        <v>61</v>
      </c>
      <c r="O15" s="5">
        <v>5</v>
      </c>
      <c r="P15" s="1">
        <v>0.1</v>
      </c>
    </row>
    <row r="16" spans="1:16" ht="23.25" customHeight="1" x14ac:dyDescent="0.25">
      <c r="A16" s="40" t="s">
        <v>15</v>
      </c>
      <c r="B16" s="41" t="s">
        <v>16</v>
      </c>
      <c r="C16" s="41" t="s">
        <v>16</v>
      </c>
      <c r="D16" s="41" t="s">
        <v>16</v>
      </c>
      <c r="E16" s="41" t="s">
        <v>16</v>
      </c>
      <c r="F16" s="98">
        <f t="shared" si="1"/>
        <v>310590</v>
      </c>
      <c r="G16" s="98"/>
      <c r="H16" s="98">
        <f>P3*7/100</f>
        <v>6211800</v>
      </c>
      <c r="I16" s="98"/>
      <c r="J16" s="41">
        <v>1</v>
      </c>
      <c r="K16" s="41">
        <v>1</v>
      </c>
      <c r="L16" s="50" t="s">
        <v>51</v>
      </c>
      <c r="M16" s="53">
        <f>H16*3/2</f>
        <v>9317700</v>
      </c>
      <c r="N16" s="31" t="s">
        <v>17</v>
      </c>
      <c r="O16" s="5">
        <v>5</v>
      </c>
    </row>
    <row r="17" spans="1:15" ht="23.25" customHeight="1" x14ac:dyDescent="0.25">
      <c r="A17" s="35" t="s">
        <v>59</v>
      </c>
      <c r="B17" s="36"/>
      <c r="C17" s="36"/>
      <c r="D17" s="36"/>
      <c r="E17" s="36"/>
      <c r="F17" s="102">
        <f t="shared" si="1"/>
        <v>221850</v>
      </c>
      <c r="G17" s="102"/>
      <c r="H17" s="102">
        <f>P3*5/100</f>
        <v>4437000</v>
      </c>
      <c r="I17" s="102"/>
      <c r="J17" s="36">
        <v>1</v>
      </c>
      <c r="K17" s="36">
        <v>1</v>
      </c>
      <c r="L17" s="51"/>
      <c r="M17" s="54">
        <f>H17*3/2</f>
        <v>6655500</v>
      </c>
      <c r="N17" s="31" t="s">
        <v>60</v>
      </c>
      <c r="O17" s="5">
        <v>5</v>
      </c>
    </row>
    <row r="18" spans="1:15" ht="23.25" customHeight="1" x14ac:dyDescent="0.25">
      <c r="A18" s="40" t="s">
        <v>18</v>
      </c>
      <c r="B18" s="41" t="s">
        <v>16</v>
      </c>
      <c r="C18" s="41" t="s">
        <v>16</v>
      </c>
      <c r="D18" s="41" t="s">
        <v>16</v>
      </c>
      <c r="E18" s="41" t="s">
        <v>16</v>
      </c>
      <c r="F18" s="99" t="s">
        <v>16</v>
      </c>
      <c r="G18" s="99"/>
      <c r="H18" s="98" t="s">
        <v>16</v>
      </c>
      <c r="I18" s="98"/>
      <c r="J18" s="41" t="s">
        <v>16</v>
      </c>
      <c r="K18" s="41" t="s">
        <v>16</v>
      </c>
      <c r="L18" s="52" t="s">
        <v>52</v>
      </c>
      <c r="M18" s="53">
        <f>H17*5/6</f>
        <v>3697500</v>
      </c>
      <c r="N18" s="33"/>
    </row>
    <row r="19" spans="1:15" ht="23.25" customHeight="1" thickBot="1" x14ac:dyDescent="0.3">
      <c r="A19" s="38" t="s">
        <v>19</v>
      </c>
      <c r="B19" s="39" t="s">
        <v>16</v>
      </c>
      <c r="C19" s="39" t="s">
        <v>16</v>
      </c>
      <c r="D19" s="39" t="s">
        <v>16</v>
      </c>
      <c r="E19" s="39" t="s">
        <v>16</v>
      </c>
      <c r="F19" s="100" t="s">
        <v>16</v>
      </c>
      <c r="G19" s="100"/>
      <c r="H19" s="101" t="s">
        <v>16</v>
      </c>
      <c r="I19" s="101"/>
      <c r="J19" s="39" t="s">
        <v>16</v>
      </c>
      <c r="K19" s="39" t="s">
        <v>16</v>
      </c>
      <c r="L19" s="39" t="s">
        <v>16</v>
      </c>
      <c r="M19" s="55" t="s">
        <v>69</v>
      </c>
    </row>
    <row r="21" spans="1:15" x14ac:dyDescent="0.25">
      <c r="A21" s="56" t="s">
        <v>71</v>
      </c>
      <c r="B21" s="57" t="s">
        <v>27</v>
      </c>
      <c r="C21" s="57"/>
      <c r="D21" s="57"/>
      <c r="E21" s="57"/>
      <c r="F21" s="57"/>
      <c r="G21" s="57"/>
      <c r="H21" s="58"/>
      <c r="I21" s="58" t="s">
        <v>74</v>
      </c>
      <c r="J21" s="59">
        <v>88740000</v>
      </c>
    </row>
    <row r="22" spans="1:15" x14ac:dyDescent="0.25">
      <c r="A22" s="56" t="s">
        <v>70</v>
      </c>
      <c r="B22" s="57" t="s">
        <v>28</v>
      </c>
      <c r="C22" s="57"/>
      <c r="D22" s="57"/>
      <c r="E22" s="57"/>
      <c r="F22" s="57"/>
      <c r="G22" s="57"/>
      <c r="H22" s="60"/>
      <c r="I22" s="61" t="s">
        <v>53</v>
      </c>
      <c r="J22" s="59">
        <v>493000</v>
      </c>
    </row>
    <row r="23" spans="1:15" x14ac:dyDescent="0.25">
      <c r="A23" s="56" t="s">
        <v>72</v>
      </c>
      <c r="B23" s="57" t="s">
        <v>26</v>
      </c>
      <c r="C23" s="57"/>
      <c r="D23" s="57"/>
      <c r="E23" s="57"/>
      <c r="F23" s="57"/>
      <c r="G23" s="57"/>
      <c r="H23" s="58"/>
      <c r="I23" s="58"/>
      <c r="J23" s="57"/>
    </row>
    <row r="24" spans="1:15" ht="3" customHeight="1" x14ac:dyDescent="0.25"/>
    <row r="25" spans="1:15" x14ac:dyDescent="0.25">
      <c r="A25" s="5" t="s">
        <v>36</v>
      </c>
    </row>
    <row r="26" spans="1:15" x14ac:dyDescent="0.25">
      <c r="A26" s="5" t="s">
        <v>37</v>
      </c>
      <c r="B26" t="s">
        <v>38</v>
      </c>
    </row>
    <row r="27" spans="1:15" ht="15.75" customHeight="1" x14ac:dyDescent="0.25">
      <c r="B27" t="s">
        <v>47</v>
      </c>
    </row>
    <row r="28" spans="1:15" ht="24" customHeight="1" x14ac:dyDescent="0.25">
      <c r="A28" s="5" t="s">
        <v>39</v>
      </c>
      <c r="B28" t="s">
        <v>40</v>
      </c>
    </row>
    <row r="29" spans="1:15" x14ac:dyDescent="0.25">
      <c r="B29" t="s">
        <v>41</v>
      </c>
    </row>
    <row r="30" spans="1:15" x14ac:dyDescent="0.25">
      <c r="B30" t="s">
        <v>42</v>
      </c>
    </row>
    <row r="31" spans="1:15" ht="8.25" customHeight="1" x14ac:dyDescent="0.25"/>
    <row r="32" spans="1:15" x14ac:dyDescent="0.25">
      <c r="A32" s="5" t="s">
        <v>46</v>
      </c>
      <c r="B32" t="s">
        <v>43</v>
      </c>
    </row>
    <row r="33" spans="2:2" x14ac:dyDescent="0.25">
      <c r="B33" t="s">
        <v>44</v>
      </c>
    </row>
    <row r="34" spans="2:2" x14ac:dyDescent="0.25">
      <c r="B34" t="s">
        <v>45</v>
      </c>
    </row>
  </sheetData>
  <mergeCells count="36">
    <mergeCell ref="H15:I15"/>
    <mergeCell ref="H13:I13"/>
    <mergeCell ref="H11:I11"/>
    <mergeCell ref="H9:I9"/>
    <mergeCell ref="H7:I7"/>
    <mergeCell ref="H10:I10"/>
    <mergeCell ref="H12:I12"/>
    <mergeCell ref="H14:I14"/>
    <mergeCell ref="F15:G15"/>
    <mergeCell ref="F13:G13"/>
    <mergeCell ref="F11:G11"/>
    <mergeCell ref="F9:G9"/>
    <mergeCell ref="F7:G7"/>
    <mergeCell ref="F10:G10"/>
    <mergeCell ref="F12:G12"/>
    <mergeCell ref="F14:G14"/>
    <mergeCell ref="A1:M2"/>
    <mergeCell ref="A3:A4"/>
    <mergeCell ref="B3:G3"/>
    <mergeCell ref="F4:G4"/>
    <mergeCell ref="H4:I4"/>
    <mergeCell ref="H3:M3"/>
    <mergeCell ref="F5:G5"/>
    <mergeCell ref="H5:I5"/>
    <mergeCell ref="F6:G6"/>
    <mergeCell ref="H6:I6"/>
    <mergeCell ref="F8:G8"/>
    <mergeCell ref="H8:I8"/>
    <mergeCell ref="F16:G16"/>
    <mergeCell ref="H16:I16"/>
    <mergeCell ref="F18:G18"/>
    <mergeCell ref="H18:I18"/>
    <mergeCell ref="F19:G19"/>
    <mergeCell ref="H19:I19"/>
    <mergeCell ref="F17:G17"/>
    <mergeCell ref="H17:I17"/>
  </mergeCells>
  <pageMargins left="0.70866141732283472" right="0.70866141732283472" top="0.74803149606299213" bottom="0.74803149606299213" header="0.31496062992125984" footer="0.31496062992125984"/>
  <pageSetup paperSize="9" scale="85" fitToWidth="0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2021-03-25T11:30:46Z</dcterms:modified>
</cp:coreProperties>
</file>