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77F4799-97BA-456B-AA8F-A32BB027B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D9" i="1"/>
  <c r="D10" i="1" s="1"/>
  <c r="X34" i="1" l="1"/>
  <c r="D11" i="1" l="1"/>
  <c r="G13" i="1" s="1"/>
  <c r="F18" i="1" l="1"/>
  <c r="F22" i="1"/>
  <c r="F20" i="1"/>
  <c r="F24" i="1"/>
  <c r="K24" i="1" s="1"/>
  <c r="F28" i="1"/>
  <c r="K29" i="1" s="1"/>
  <c r="F17" i="1"/>
  <c r="F26" i="1"/>
  <c r="F16" i="1"/>
  <c r="F19" i="1"/>
  <c r="F23" i="1"/>
  <c r="K23" i="1" s="1"/>
  <c r="F21" i="1"/>
  <c r="F27" i="1"/>
  <c r="F25" i="1"/>
  <c r="H23" i="1" l="1"/>
  <c r="I23" i="1"/>
  <c r="J23" i="1" s="1"/>
  <c r="K22" i="1"/>
  <c r="H22" i="1"/>
  <c r="I22" i="1"/>
  <c r="J22" i="1" s="1"/>
  <c r="H18" i="1"/>
  <c r="I18" i="1"/>
  <c r="J18" i="1" s="1"/>
  <c r="K18" i="1"/>
  <c r="I16" i="1"/>
  <c r="J16" i="1" s="1"/>
  <c r="H16" i="1"/>
  <c r="H25" i="1"/>
  <c r="K25" i="1"/>
  <c r="H27" i="1"/>
  <c r="K27" i="1"/>
  <c r="K19" i="1"/>
  <c r="H19" i="1"/>
  <c r="I19" i="1"/>
  <c r="J19" i="1" s="1"/>
  <c r="H26" i="1"/>
  <c r="K26" i="1"/>
  <c r="H17" i="1"/>
  <c r="I17" i="1"/>
  <c r="J17" i="1" s="1"/>
  <c r="K17" i="1"/>
  <c r="H28" i="1"/>
  <c r="K28" i="1"/>
  <c r="I24" i="1"/>
  <c r="J24" i="1" s="1"/>
  <c r="H24" i="1"/>
  <c r="H21" i="1"/>
  <c r="I21" i="1"/>
  <c r="J21" i="1" s="1"/>
  <c r="K21" i="1"/>
  <c r="K20" i="1"/>
  <c r="I20" i="1"/>
  <c r="J20" i="1" s="1"/>
  <c r="H20" i="1"/>
  <c r="L29" i="1" l="1"/>
  <c r="M29" i="1"/>
  <c r="O29" i="1"/>
  <c r="P29" i="1"/>
  <c r="Q29" i="1"/>
  <c r="Q21" i="1"/>
  <c r="P21" i="1"/>
  <c r="L21" i="1"/>
  <c r="O21" i="1"/>
  <c r="M21" i="1"/>
  <c r="Q17" i="1"/>
  <c r="L17" i="1"/>
  <c r="P17" i="1"/>
  <c r="M17" i="1"/>
  <c r="O17" i="1"/>
  <c r="M27" i="1"/>
  <c r="O27" i="1"/>
  <c r="P27" i="1"/>
  <c r="L27" i="1"/>
  <c r="Q27" i="1"/>
  <c r="O20" i="1"/>
  <c r="P20" i="1"/>
  <c r="L20" i="1"/>
  <c r="M20" i="1"/>
  <c r="Q20" i="1"/>
  <c r="O18" i="1"/>
  <c r="P18" i="1"/>
  <c r="L18" i="1"/>
  <c r="Q18" i="1"/>
  <c r="M18" i="1"/>
  <c r="L19" i="1"/>
  <c r="M19" i="1"/>
  <c r="Q19" i="1"/>
  <c r="O19" i="1"/>
  <c r="P19" i="1"/>
  <c r="Q26" i="1"/>
  <c r="L26" i="1"/>
  <c r="M26" i="1"/>
  <c r="P26" i="1"/>
  <c r="O26" i="1"/>
  <c r="O22" i="1"/>
  <c r="P22" i="1"/>
  <c r="M22" i="1"/>
  <c r="Q22" i="1"/>
  <c r="L22" i="1"/>
  <c r="Q28" i="1"/>
  <c r="M28" i="1"/>
  <c r="O28" i="1"/>
  <c r="L28" i="1"/>
  <c r="P28" i="1"/>
  <c r="M25" i="1"/>
  <c r="L25" i="1"/>
  <c r="O25" i="1"/>
  <c r="Q25" i="1"/>
  <c r="P25" i="1"/>
  <c r="M24" i="1"/>
  <c r="O24" i="1"/>
  <c r="P24" i="1"/>
  <c r="L24" i="1"/>
  <c r="Q24" i="1"/>
  <c r="L23" i="1"/>
  <c r="M23" i="1"/>
  <c r="Q23" i="1"/>
  <c r="O23" i="1"/>
  <c r="P23" i="1"/>
</calcChain>
</file>

<file path=xl/sharedStrings.xml><?xml version="1.0" encoding="utf-8"?>
<sst xmlns="http://schemas.openxmlformats.org/spreadsheetml/2006/main" count="109" uniqueCount="75">
  <si>
    <t>GRUPLAR</t>
  </si>
  <si>
    <t>BİLANÇO ORANLARI</t>
  </si>
  <si>
    <t>ASGARİ</t>
  </si>
  <si>
    <t>GEREKEN EVRAKLAR</t>
  </si>
  <si>
    <t>A</t>
  </si>
  <si>
    <t>50*8</t>
  </si>
  <si>
    <t>SINIRSIZ</t>
  </si>
  <si>
    <t>B</t>
  </si>
  <si>
    <t>24*6</t>
  </si>
  <si>
    <t>B1</t>
  </si>
  <si>
    <t>18*4</t>
  </si>
  <si>
    <t>C</t>
  </si>
  <si>
    <t>1</t>
  </si>
  <si>
    <t>12*3</t>
  </si>
  <si>
    <t>C1</t>
  </si>
  <si>
    <t>10*3</t>
  </si>
  <si>
    <t>D</t>
  </si>
  <si>
    <t>9*2</t>
  </si>
  <si>
    <t>D1</t>
  </si>
  <si>
    <t>8*2</t>
  </si>
  <si>
    <t>E</t>
  </si>
  <si>
    <t>6*2</t>
  </si>
  <si>
    <t>E1</t>
  </si>
  <si>
    <t>5*2</t>
  </si>
  <si>
    <t>F</t>
  </si>
  <si>
    <t>3*1</t>
  </si>
  <si>
    <t>F1</t>
  </si>
  <si>
    <t>G</t>
  </si>
  <si>
    <t>1*1</t>
  </si>
  <si>
    <t>G1</t>
  </si>
  <si>
    <t>H</t>
  </si>
  <si>
    <t>3A</t>
  </si>
  <si>
    <t>3B</t>
  </si>
  <si>
    <t>4A</t>
  </si>
  <si>
    <t>4B</t>
  </si>
  <si>
    <t>4C</t>
  </si>
  <si>
    <t>TOPLAMI</t>
  </si>
  <si>
    <t>ORTALAMA</t>
  </si>
  <si>
    <r>
      <rPr>
        <b/>
        <sz val="20"/>
        <color theme="1"/>
        <rFont val="Times New Roman"/>
        <family val="1"/>
        <charset val="162"/>
      </rPr>
      <t>3A</t>
    </r>
    <r>
      <rPr>
        <b/>
        <sz val="9"/>
        <color theme="1"/>
        <rFont val="Times New Roman"/>
        <family val="1"/>
        <charset val="162"/>
      </rPr>
      <t xml:space="preserve">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</si>
  <si>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3B</t>
    </r>
    <r>
      <rPr>
        <b/>
        <sz val="9"/>
        <color theme="1"/>
        <rFont val="Times New Roman"/>
        <family val="1"/>
        <charset val="162"/>
      </rPr>
      <t xml:space="preserve">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</si>
  <si>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4A</t>
    </r>
    <r>
      <rPr>
        <b/>
        <sz val="9"/>
        <color theme="1"/>
        <rFont val="Times New Roman"/>
        <family val="1"/>
        <charset val="162"/>
      </rPr>
      <t xml:space="preserve">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</si>
  <si>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4B</t>
    </r>
    <r>
      <rPr>
        <b/>
        <sz val="9"/>
        <color theme="1"/>
        <rFont val="Times New Roman"/>
        <family val="1"/>
        <charset val="162"/>
      </rPr>
      <t xml:space="preserve"> 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</si>
  <si>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t xml:space="preserve"> </t>
    </r>
    <r>
      <rPr>
        <b/>
        <sz val="20"/>
        <color theme="1"/>
        <rFont val="Times New Roman"/>
        <family val="1"/>
        <charset val="162"/>
      </rPr>
      <t>4C</t>
    </r>
    <r>
      <rPr>
        <b/>
        <sz val="9"/>
        <color theme="1"/>
        <rFont val="Times New Roman"/>
        <family val="1"/>
        <charset val="162"/>
      </rPr>
      <t xml:space="preserve">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</si>
  <si>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t>Cari oranın (dönen varlıklar/kısa vadeli borçlar) en az 0,50,</t>
  </si>
  <si>
    <t>Öz kaynak oranının (öz kaynaklar/toplam aktif) en az 0,10,</t>
  </si>
  <si>
    <t>Kısa vadeli banka borçlarının öz kaynaklara oranının 0,75’ten küçük,</t>
  </si>
  <si>
    <t>R1:</t>
  </si>
  <si>
    <t>R2:</t>
  </si>
  <si>
    <t>R3:</t>
  </si>
  <si>
    <t xml:space="preserve"> R1&gt;05 R2&gt;0,1 R3&lt;0,75</t>
  </si>
  <si>
    <t>YAPI SINIR BEDELİ (YSB):</t>
  </si>
  <si>
    <t>YAPI SINIR BEDELİ (YSB)(TL)</t>
  </si>
  <si>
    <t>İSTENMEZ</t>
  </si>
  <si>
    <r>
      <rPr>
        <sz val="9"/>
        <color theme="1"/>
        <rFont val="Times New Roman"/>
        <family val="1"/>
        <charset val="162"/>
      </rPr>
      <t xml:space="preserve">İSTENMEZ </t>
    </r>
    <r>
      <rPr>
        <sz val="10"/>
        <color theme="1"/>
        <rFont val="Times New Roman"/>
        <family val="1"/>
        <charset val="162"/>
      </rPr>
      <t xml:space="preserve"> ANCAK BELGE YENİLEMEDE (1*1)</t>
    </r>
  </si>
  <si>
    <r>
      <rPr>
        <sz val="14"/>
        <color theme="1"/>
        <rFont val="Times New Roman"/>
        <family val="1"/>
        <charset val="162"/>
      </rPr>
      <t>(B)</t>
    </r>
    <r>
      <rPr>
        <b/>
        <sz val="9"/>
        <color theme="1"/>
        <rFont val="Times New Roman"/>
        <family val="1"/>
        <charset val="162"/>
      </rPr>
      <t xml:space="preserve"> MESLEKİ VE TEKNİK YETERLİK                          </t>
    </r>
    <r>
      <rPr>
        <sz val="9"/>
        <color theme="1"/>
        <rFont val="Times New Roman"/>
        <family val="1"/>
        <charset val="162"/>
      </rPr>
      <t xml:space="preserve">(USTA İŞ GÜCÜ) </t>
    </r>
    <r>
      <rPr>
        <b/>
        <sz val="9"/>
        <color theme="1"/>
        <rFont val="Times New Roman"/>
        <family val="1"/>
        <charset val="162"/>
      </rPr>
      <t>*</t>
    </r>
    <r>
      <rPr>
        <sz val="9"/>
        <color theme="1"/>
        <rFont val="Times New Roman"/>
        <family val="1"/>
        <charset val="162"/>
      </rPr>
      <t xml:space="preserve"> (TEKNİK İŞ GÜCÜ) KİŞİ</t>
    </r>
  </si>
  <si>
    <r>
      <rPr>
        <sz val="14"/>
        <color theme="1"/>
        <rFont val="Times New Roman"/>
        <family val="1"/>
        <charset val="162"/>
      </rPr>
      <t xml:space="preserve">(A)  </t>
    </r>
    <r>
      <rPr>
        <sz val="18"/>
        <color theme="1"/>
        <rFont val="Times New Roman"/>
        <family val="1"/>
        <charset val="162"/>
      </rPr>
      <t xml:space="preserve">   </t>
    </r>
    <r>
      <rPr>
        <sz val="10"/>
        <color theme="1"/>
        <rFont val="Times New Roman"/>
        <family val="1"/>
        <charset val="162"/>
      </rPr>
      <t xml:space="preserve">                     </t>
    </r>
    <r>
      <rPr>
        <b/>
        <sz val="10"/>
        <color theme="1"/>
        <rFont val="Times New Roman"/>
        <family val="1"/>
        <charset val="162"/>
      </rPr>
      <t xml:space="preserve"> YETERLİK ORANLARI</t>
    </r>
  </si>
  <si>
    <t>GRUP KAYIT ÜCRETİ</t>
  </si>
  <si>
    <r>
      <rPr>
        <sz val="14"/>
        <color theme="1"/>
        <rFont val="Times New Roman"/>
        <family val="1"/>
        <charset val="162"/>
      </rPr>
      <t>(C)  = YSB*(A)</t>
    </r>
    <r>
      <rPr>
        <sz val="12"/>
        <color theme="1"/>
        <rFont val="Times New Roman"/>
        <family val="1"/>
        <charset val="162"/>
      </rPr>
      <t xml:space="preserve">  </t>
    </r>
    <r>
      <rPr>
        <b/>
        <sz val="12"/>
        <color theme="1"/>
        <rFont val="Times New Roman"/>
        <family val="1"/>
        <charset val="162"/>
      </rPr>
      <t xml:space="preserve">     İŞ DENEYİM TUTARI - (TL)</t>
    </r>
  </si>
  <si>
    <r>
      <rPr>
        <sz val="14"/>
        <color theme="1"/>
        <rFont val="Times New Roman"/>
        <family val="1"/>
        <charset val="162"/>
      </rPr>
      <t xml:space="preserve">(D) =%5*(C ) </t>
    </r>
    <r>
      <rPr>
        <sz val="12"/>
        <color theme="1"/>
        <rFont val="Times New Roman"/>
        <family val="1"/>
        <charset val="162"/>
      </rPr>
      <t xml:space="preserve">    </t>
    </r>
    <r>
      <rPr>
        <b/>
        <sz val="12"/>
        <color theme="1"/>
        <rFont val="Times New Roman"/>
        <family val="1"/>
        <charset val="162"/>
      </rPr>
      <t xml:space="preserve">        ASGARİ BANKA REFERANS TUTARI - (TL)</t>
    </r>
  </si>
  <si>
    <r>
      <t>(</t>
    </r>
    <r>
      <rPr>
        <sz val="14"/>
        <color theme="1"/>
        <rFont val="Times New Roman"/>
        <family val="1"/>
        <charset val="162"/>
      </rPr>
      <t xml:space="preserve">E)  </t>
    </r>
    <r>
      <rPr>
        <sz val="12"/>
        <color theme="1"/>
        <rFont val="Times New Roman"/>
        <family val="1"/>
        <charset val="162"/>
      </rPr>
      <t xml:space="preserve">                                  </t>
    </r>
    <r>
      <rPr>
        <b/>
        <sz val="12"/>
        <color theme="1"/>
        <rFont val="Times New Roman"/>
        <family val="1"/>
        <charset val="162"/>
      </rPr>
      <t xml:space="preserve"> (E VE E1 GRUPLARI İÇİN %10, DAHA ÜST GRUPLAR İÇİN %15) *(C ) =  CİRO - (TL)</t>
    </r>
  </si>
  <si>
    <r>
      <t>(</t>
    </r>
    <r>
      <rPr>
        <sz val="14"/>
        <color theme="1"/>
        <rFont val="Times New Roman"/>
        <family val="1"/>
        <charset val="162"/>
      </rPr>
      <t xml:space="preserve">E1)              </t>
    </r>
    <r>
      <rPr>
        <b/>
        <sz val="12"/>
        <color theme="1"/>
        <rFont val="Times New Roman"/>
        <family val="1"/>
        <charset val="162"/>
      </rPr>
      <t xml:space="preserve"> YAPIM İŞİ SUNULURSA CİRO =  (E*0,80) (TL)</t>
    </r>
  </si>
  <si>
    <r>
      <rPr>
        <sz val="14"/>
        <color theme="1"/>
        <rFont val="Times New Roman"/>
        <family val="1"/>
        <charset val="162"/>
      </rPr>
      <t>(F)</t>
    </r>
    <r>
      <rPr>
        <sz val="12"/>
        <color theme="1"/>
        <rFont val="Times New Roman"/>
        <family val="1"/>
        <charset val="162"/>
      </rPr>
      <t xml:space="preserve">  </t>
    </r>
    <r>
      <rPr>
        <b/>
        <sz val="12"/>
        <color theme="1"/>
        <rFont val="Times New Roman"/>
        <family val="1"/>
        <charset val="162"/>
      </rPr>
      <t xml:space="preserve">                                    TEK PARSELDE YAPILABİLECEK YAPI MALİYETİ - (TL)</t>
    </r>
  </si>
  <si>
    <t>GELİR KOD NO.</t>
  </si>
  <si>
    <t>GRUP TAYİNİ          İTİRAZ              YENİLEME                  AKTİVASYON                     ÜCRETİ</t>
  </si>
  <si>
    <r>
      <t>1)</t>
    </r>
    <r>
      <rPr>
        <sz val="12"/>
        <color theme="1"/>
        <rFont val="Calibri"/>
        <family val="2"/>
        <charset val="162"/>
        <scheme val="minor"/>
      </rPr>
      <t>TİCARET ODASI ASIL KAYDI</t>
    </r>
    <r>
      <rPr>
        <b/>
        <sz val="12"/>
        <color theme="1"/>
        <rFont val="Calibri"/>
        <family val="2"/>
        <charset val="162"/>
        <scheme val="minor"/>
      </rPr>
      <t>,</t>
    </r>
    <r>
      <rPr>
        <sz val="12"/>
        <color theme="1"/>
        <rFont val="Calibri"/>
        <family val="2"/>
        <charset val="162"/>
        <scheme val="minor"/>
      </rPr>
      <t xml:space="preserve">ŞİRKETLERDE AYRICA TÜRKİYE SİCİL GAZETESİ </t>
    </r>
    <r>
      <rPr>
        <b/>
        <sz val="12"/>
        <color theme="1"/>
        <rFont val="Calibri"/>
        <family val="2"/>
        <charset val="162"/>
        <scheme val="minor"/>
      </rPr>
      <t xml:space="preserve">      2)</t>
    </r>
    <r>
      <rPr>
        <sz val="12"/>
        <color theme="1"/>
        <rFont val="Calibri"/>
        <family val="2"/>
        <charset val="162"/>
        <scheme val="minor"/>
      </rPr>
      <t xml:space="preserve">İMZA SİRKİSÜ FOTOKOPİSİ  </t>
    </r>
    <r>
      <rPr>
        <b/>
        <sz val="12"/>
        <color theme="1"/>
        <rFont val="Calibri"/>
        <family val="2"/>
        <charset val="162"/>
        <scheme val="minor"/>
      </rPr>
      <t xml:space="preserve">             3)  </t>
    </r>
    <r>
      <rPr>
        <sz val="12"/>
        <color theme="1"/>
        <rFont val="Calibri"/>
        <family val="2"/>
        <charset val="162"/>
        <scheme val="minor"/>
      </rPr>
      <t xml:space="preserve">ÖDEME DEKONTLARI   </t>
    </r>
    <r>
      <rPr>
        <b/>
        <sz val="12"/>
        <color theme="1"/>
        <rFont val="Calibri"/>
        <family val="2"/>
        <charset val="162"/>
        <scheme val="minor"/>
      </rPr>
      <t xml:space="preserve">                          4)</t>
    </r>
    <r>
      <rPr>
        <sz val="12"/>
        <color theme="1"/>
        <rFont val="Calibri"/>
        <family val="2"/>
        <charset val="162"/>
        <scheme val="minor"/>
      </rPr>
      <t xml:space="preserve"> İL MÜDÜRLÜĞÜNÜN  VERECEĞİ DİĞER EVRAKLAR  ( EK:5-7)</t>
    </r>
  </si>
  <si>
    <t xml:space="preserve">ÖDEME İÇİN; İL MÜDÜRLÜĞÜMÜZÜN 2. KATINDA BULUNAN MUHASEBE BİRİMİNDEN REFERANS NUMARASI ALINARAK HALK BANKASINA ELDEN YATIRILIP  DEKONTUN ASLI (ŞEFFAF KAĞIT) ALINACAKTIR </t>
  </si>
  <si>
    <r>
      <t xml:space="preserve">MİMARLIK VE MÜHENDİSLİK HİZMET BEDELLEİNİN HESABINDA KULLANILACAK </t>
    </r>
    <r>
      <rPr>
        <b/>
        <sz val="14"/>
        <color theme="1"/>
        <rFont val="Calibri"/>
        <family val="2"/>
        <charset val="162"/>
        <scheme val="minor"/>
      </rPr>
      <t>2024</t>
    </r>
    <r>
      <rPr>
        <b/>
        <sz val="10"/>
        <color theme="1"/>
        <rFont val="Calibri"/>
        <family val="2"/>
        <charset val="162"/>
        <scheme val="minor"/>
      </rPr>
      <t xml:space="preserve"> YILI YAPI YAKLAŞIK BİRİM MALİYETLERİ (</t>
    </r>
    <r>
      <rPr>
        <b/>
        <sz val="14"/>
        <color theme="1"/>
        <rFont val="Calibri"/>
        <family val="2"/>
        <charset val="162"/>
        <scheme val="minor"/>
      </rPr>
      <t>TL</t>
    </r>
    <r>
      <rPr>
        <b/>
        <sz val="10"/>
        <color theme="1"/>
        <rFont val="Calibri"/>
        <family val="2"/>
        <charset val="162"/>
        <scheme val="minor"/>
      </rPr>
      <t>)</t>
    </r>
  </si>
  <si>
    <t>3C</t>
  </si>
  <si>
    <r>
      <t xml:space="preserve">YAMBİS SİTEMİNDE DEKONTU OLMAYANLAR İÇİN YETKİ BELGE NUMARASI ÜCRETİ :         </t>
    </r>
    <r>
      <rPr>
        <sz val="15"/>
        <color theme="8" tint="-0.499984740745262"/>
        <rFont val="Times New Roman"/>
        <family val="1"/>
        <charset val="162"/>
      </rPr>
      <t xml:space="preserve">1108  KODU İLE </t>
    </r>
    <r>
      <rPr>
        <b/>
        <sz val="15"/>
        <color theme="8" tint="-0.499984740745262"/>
        <rFont val="Times New Roman"/>
        <family val="1"/>
        <charset val="162"/>
      </rPr>
      <t>13.500,00 TL</t>
    </r>
    <r>
      <rPr>
        <sz val="15"/>
        <color theme="8" tint="-0.499984740745262"/>
        <rFont val="Times New Roman"/>
        <family val="1"/>
        <charset val="162"/>
      </rPr>
      <t xml:space="preserve"> </t>
    </r>
    <r>
      <rPr>
        <sz val="15"/>
        <color theme="1"/>
        <rFont val="Times New Roman"/>
        <family val="1"/>
        <charset val="162"/>
      </rPr>
      <t xml:space="preserve">  </t>
    </r>
  </si>
  <si>
    <r>
      <t xml:space="preserve">GEÇİCİ YAPI MÜTEAHHİDİ YETKİ BELGESİ NUMARASI KAYIT İŞLEMLERİ ÜCRETİ (GERÇEK VE TÜZEL KİŞİLER İLE ENTEGRE NİTELİĞİNDE OLMAYAN SERA):         </t>
    </r>
    <r>
      <rPr>
        <sz val="15"/>
        <color theme="8" tint="-0.499984740745262"/>
        <rFont val="Times New Roman"/>
        <family val="1"/>
        <charset val="162"/>
      </rPr>
      <t xml:space="preserve">1109 KODU İLE </t>
    </r>
    <r>
      <rPr>
        <b/>
        <sz val="15"/>
        <color theme="8" tint="-0.499984740745262"/>
        <rFont val="Times New Roman"/>
        <family val="1"/>
        <charset val="162"/>
      </rPr>
      <t>4.800,00 TL</t>
    </r>
  </si>
  <si>
    <r>
      <t xml:space="preserve">GEÇİCİ YAPI MÜTEAHHİDİ YETKİ BELGESİ NUMARASI KAYIT İŞLEMLERİ ÜCRETİ (YAPI KOOPERATİFLERİ VE TİCARİ İŞLETMELER):     </t>
    </r>
    <r>
      <rPr>
        <sz val="15"/>
        <color theme="8" tint="-0.499984740745262"/>
        <rFont val="Times New Roman"/>
        <family val="1"/>
        <charset val="162"/>
      </rPr>
      <t xml:space="preserve">1110 KODU İLE </t>
    </r>
    <r>
      <rPr>
        <b/>
        <sz val="15"/>
        <color theme="8" tint="-0.499984740745262"/>
        <rFont val="Times New Roman"/>
        <family val="1"/>
        <charset val="162"/>
      </rPr>
      <t>10.600,00 TL</t>
    </r>
  </si>
  <si>
    <t xml:space="preserve">                                                                   MİMAR MÜHENDİS YILLIK TUTARI ( TL ) </t>
  </si>
  <si>
    <t>NOT:Yukarıdaki veriler Müdürlüğümüzce bilgilendirme amacıyla hazırlanmış olup başvuru tarihi itibariyle mevzuattaki değişikliklerin yapı mütehhitlerince  göz önünde bulundurularak takibi ve kontrolü gerekmektedir.</t>
  </si>
  <si>
    <r>
      <t xml:space="preserve">1) </t>
    </r>
    <r>
      <rPr>
        <sz val="12"/>
        <color theme="1"/>
        <rFont val="Times New Roman"/>
        <family val="1"/>
        <charset val="162"/>
      </rPr>
      <t xml:space="preserve">ŞİRKET BAŞVURULARINDA TİCARET SİCİL GAZETESİ ya da ASLI GİBİDİR SURETİ  </t>
    </r>
    <r>
      <rPr>
        <b/>
        <sz val="12"/>
        <color theme="1"/>
        <rFont val="Times New Roman"/>
        <family val="1"/>
        <charset val="162"/>
      </rPr>
      <t xml:space="preserve">                  2) </t>
    </r>
    <r>
      <rPr>
        <sz val="12"/>
        <color theme="1"/>
        <rFont val="Times New Roman"/>
        <family val="1"/>
        <charset val="162"/>
      </rPr>
      <t xml:space="preserve">TİCARET ODASI ODA KAYIT BELGESİ (ASLI)  </t>
    </r>
    <r>
      <rPr>
        <b/>
        <sz val="12"/>
        <color theme="1"/>
        <rFont val="Times New Roman"/>
        <family val="1"/>
        <charset val="162"/>
      </rPr>
      <t xml:space="preserve">                                     3) </t>
    </r>
    <r>
      <rPr>
        <sz val="12"/>
        <color theme="1"/>
        <rFont val="Times New Roman"/>
        <family val="1"/>
        <charset val="162"/>
      </rPr>
      <t xml:space="preserve">İMZA BEYANNAMESİ </t>
    </r>
    <r>
      <rPr>
        <b/>
        <sz val="12"/>
        <color theme="1"/>
        <rFont val="Times New Roman"/>
        <family val="1"/>
        <charset val="162"/>
      </rPr>
      <t xml:space="preserve">                       4) </t>
    </r>
    <r>
      <rPr>
        <sz val="12"/>
        <color theme="1"/>
        <rFont val="Times New Roman"/>
        <family val="1"/>
        <charset val="162"/>
      </rPr>
      <t xml:space="preserve">BANKA REFERANS MEKTUBU    </t>
    </r>
    <r>
      <rPr>
        <b/>
        <sz val="12"/>
        <color theme="1"/>
        <rFont val="Times New Roman"/>
        <family val="1"/>
        <charset val="162"/>
      </rPr>
      <t xml:space="preserve">                          5) </t>
    </r>
    <r>
      <rPr>
        <sz val="12"/>
        <color theme="1"/>
        <rFont val="Times New Roman"/>
        <family val="1"/>
        <charset val="162"/>
      </rPr>
      <t>ÖDEME DEKONTLARI</t>
    </r>
    <r>
      <rPr>
        <b/>
        <sz val="12"/>
        <color theme="1"/>
        <rFont val="Times New Roman"/>
        <family val="1"/>
        <charset val="162"/>
      </rPr>
      <t xml:space="preserve">                 6) </t>
    </r>
    <r>
      <rPr>
        <sz val="12"/>
        <color theme="1"/>
        <rFont val="Times New Roman"/>
        <family val="1"/>
        <charset val="162"/>
      </rPr>
      <t xml:space="preserve">İŞ BİTİRMELER    </t>
    </r>
    <r>
      <rPr>
        <b/>
        <sz val="12"/>
        <color theme="1"/>
        <rFont val="Times New Roman"/>
        <family val="1"/>
        <charset val="162"/>
      </rPr>
      <t xml:space="preserve">                         7)</t>
    </r>
    <r>
      <rPr>
        <sz val="12"/>
        <color theme="1"/>
        <rFont val="Times New Roman"/>
        <family val="1"/>
        <charset val="162"/>
      </rPr>
      <t xml:space="preserve"> İL MÜDÜRLÜĞÜNÜN    VERECEĞİ DİĞER EVRAKLAR( EK:2-3-4-5-7)</t>
    </r>
  </si>
  <si>
    <r>
      <rPr>
        <b/>
        <sz val="20"/>
        <color theme="1"/>
        <rFont val="Times New Roman"/>
        <family val="1"/>
        <charset val="162"/>
      </rPr>
      <t>3C</t>
    </r>
    <r>
      <rPr>
        <b/>
        <sz val="9"/>
        <color theme="1"/>
        <rFont val="Times New Roman"/>
        <family val="1"/>
        <charset val="162"/>
      </rPr>
      <t xml:space="preserve">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</si>
</sst>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2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5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15"/>
      <color theme="8" tint="-0.499984740745262"/>
      <name val="Times New Roman"/>
      <family val="1"/>
      <charset val="162"/>
    </font>
    <font>
      <b/>
      <sz val="20"/>
      <color theme="9" tint="-0.499984740745262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5"/>
      <color theme="8" tint="-0.499984740745262"/>
      <name val="Times New Roman"/>
      <family val="1"/>
      <charset val="162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DCD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/>
    <xf numFmtId="0" fontId="0" fillId="2" borderId="1" xfId="0" applyFill="1" applyBorder="1"/>
    <xf numFmtId="0" fontId="5" fillId="4" borderId="17" xfId="0" applyFont="1" applyFill="1" applyBorder="1"/>
    <xf numFmtId="0" fontId="14" fillId="4" borderId="17" xfId="0" applyFont="1" applyFill="1" applyBorder="1"/>
    <xf numFmtId="0" fontId="5" fillId="4" borderId="17" xfId="0" applyFont="1" applyFill="1" applyBorder="1" applyAlignment="1">
      <alignment horizontal="left" vertical="center" wrapText="1"/>
    </xf>
    <xf numFmtId="4" fontId="5" fillId="4" borderId="17" xfId="0" applyNumberFormat="1" applyFont="1" applyFill="1" applyBorder="1" applyAlignment="1">
      <alignment vertical="center" wrapText="1"/>
    </xf>
    <xf numFmtId="1" fontId="2" fillId="5" borderId="9" xfId="0" applyNumberFormat="1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1" fontId="2" fillId="5" borderId="8" xfId="0" applyNumberFormat="1" applyFont="1" applyFill="1" applyBorder="1" applyAlignment="1">
      <alignment horizontal="left" vertical="center"/>
    </xf>
    <xf numFmtId="4" fontId="3" fillId="5" borderId="8" xfId="0" applyNumberFormat="1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1" fontId="2" fillId="5" borderId="8" xfId="0" applyNumberFormat="1" applyFont="1" applyFill="1" applyBorder="1" applyAlignment="1">
      <alignment horizontal="left" vertical="center" wrapText="1"/>
    </xf>
    <xf numFmtId="4" fontId="2" fillId="5" borderId="8" xfId="0" applyNumberFormat="1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4" fontId="15" fillId="0" borderId="8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4" fillId="9" borderId="8" xfId="0" applyNumberFormat="1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164" fontId="2" fillId="5" borderId="9" xfId="0" applyNumberFormat="1" applyFont="1" applyFill="1" applyBorder="1" applyAlignment="1">
      <alignment horizontal="left" vertical="center"/>
    </xf>
    <xf numFmtId="4" fontId="20" fillId="6" borderId="6" xfId="0" applyNumberFormat="1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left"/>
    </xf>
    <xf numFmtId="2" fontId="2" fillId="12" borderId="8" xfId="0" applyNumberFormat="1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16" fontId="2" fillId="5" borderId="8" xfId="0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4" fontId="2" fillId="10" borderId="9" xfId="0" applyNumberFormat="1" applyFont="1" applyFill="1" applyBorder="1" applyAlignment="1">
      <alignment horizontal="left" vertical="top"/>
    </xf>
    <xf numFmtId="4" fontId="2" fillId="10" borderId="8" xfId="0" applyNumberFormat="1" applyFont="1" applyFill="1" applyBorder="1" applyAlignment="1">
      <alignment horizontal="left" vertical="top"/>
    </xf>
    <xf numFmtId="4" fontId="2" fillId="6" borderId="9" xfId="0" applyNumberFormat="1" applyFont="1" applyFill="1" applyBorder="1" applyAlignment="1">
      <alignment horizontal="left" vertical="top"/>
    </xf>
    <xf numFmtId="4" fontId="2" fillId="6" borderId="8" xfId="0" applyNumberFormat="1" applyFont="1" applyFill="1" applyBorder="1" applyAlignment="1">
      <alignment horizontal="left" vertical="top"/>
    </xf>
    <xf numFmtId="4" fontId="2" fillId="6" borderId="8" xfId="0" applyNumberFormat="1" applyFont="1" applyFill="1" applyBorder="1" applyAlignment="1">
      <alignment horizontal="left"/>
    </xf>
    <xf numFmtId="4" fontId="10" fillId="5" borderId="9" xfId="0" applyNumberFormat="1" applyFont="1" applyFill="1" applyBorder="1" applyAlignment="1">
      <alignment horizontal="left"/>
    </xf>
    <xf numFmtId="4" fontId="10" fillId="5" borderId="9" xfId="0" applyNumberFormat="1" applyFont="1" applyFill="1" applyBorder="1" applyAlignment="1">
      <alignment horizontal="left" vertical="center"/>
    </xf>
    <xf numFmtId="0" fontId="10" fillId="11" borderId="0" xfId="0" applyFont="1" applyFill="1"/>
    <xf numFmtId="0" fontId="22" fillId="11" borderId="0" xfId="0" applyFont="1" applyFill="1"/>
    <xf numFmtId="0" fontId="26" fillId="11" borderId="0" xfId="0" applyFont="1" applyFill="1"/>
    <xf numFmtId="4" fontId="10" fillId="0" borderId="8" xfId="0" applyNumberFormat="1" applyFont="1" applyBorder="1" applyAlignment="1">
      <alignment horizontal="left"/>
    </xf>
    <xf numFmtId="4" fontId="10" fillId="6" borderId="8" xfId="0" applyNumberFormat="1" applyFont="1" applyFill="1" applyBorder="1" applyAlignment="1">
      <alignment horizontal="left" vertical="center" wrapText="1"/>
    </xf>
    <xf numFmtId="0" fontId="28" fillId="6" borderId="9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 vertical="center"/>
    </xf>
    <xf numFmtId="0" fontId="8" fillId="11" borderId="8" xfId="0" applyFont="1" applyFill="1" applyBorder="1" applyAlignment="1">
      <alignment horizontal="left" vertical="center"/>
    </xf>
    <xf numFmtId="0" fontId="21" fillId="11" borderId="8" xfId="0" applyFont="1" applyFill="1" applyBorder="1" applyAlignment="1">
      <alignment horizontal="left" vertical="center" wrapText="1"/>
    </xf>
    <xf numFmtId="0" fontId="10" fillId="13" borderId="9" xfId="0" applyFont="1" applyFill="1" applyBorder="1" applyAlignment="1">
      <alignment horizontal="left" vertical="top"/>
    </xf>
    <xf numFmtId="4" fontId="8" fillId="13" borderId="8" xfId="0" applyNumberFormat="1" applyFont="1" applyFill="1" applyBorder="1" applyAlignment="1">
      <alignment horizontal="left"/>
    </xf>
    <xf numFmtId="4" fontId="8" fillId="13" borderId="8" xfId="0" applyNumberFormat="1" applyFont="1" applyFill="1" applyBorder="1" applyAlignment="1">
      <alignment horizontal="left" wrapText="1"/>
    </xf>
    <xf numFmtId="4" fontId="8" fillId="13" borderId="8" xfId="0" applyNumberFormat="1" applyFont="1" applyFill="1" applyBorder="1" applyAlignment="1">
      <alignment horizontal="left" vertical="center"/>
    </xf>
    <xf numFmtId="4" fontId="21" fillId="13" borderId="8" xfId="0" applyNumberFormat="1" applyFont="1" applyFill="1" applyBorder="1" applyAlignment="1">
      <alignment horizontal="left" vertical="center" wrapText="1"/>
    </xf>
    <xf numFmtId="0" fontId="1" fillId="11" borderId="8" xfId="0" applyFont="1" applyFill="1" applyBorder="1" applyAlignment="1">
      <alignment horizontal="center" vertical="center" textRotation="90" wrapText="1"/>
    </xf>
    <xf numFmtId="0" fontId="6" fillId="11" borderId="8" xfId="0" applyFont="1" applyFill="1" applyBorder="1" applyAlignment="1">
      <alignment horizontal="center" vertical="center" textRotation="90" wrapText="1"/>
    </xf>
    <xf numFmtId="0" fontId="8" fillId="8" borderId="9" xfId="0" applyFont="1" applyFill="1" applyBorder="1" applyAlignment="1">
      <alignment horizontal="left" vertical="top"/>
    </xf>
    <xf numFmtId="4" fontId="8" fillId="8" borderId="8" xfId="0" applyNumberFormat="1" applyFont="1" applyFill="1" applyBorder="1" applyAlignment="1">
      <alignment horizontal="left"/>
    </xf>
    <xf numFmtId="4" fontId="8" fillId="8" borderId="8" xfId="0" applyNumberFormat="1" applyFont="1" applyFill="1" applyBorder="1" applyAlignment="1">
      <alignment horizontal="left" wrapText="1"/>
    </xf>
    <xf numFmtId="4" fontId="21" fillId="8" borderId="8" xfId="0" applyNumberFormat="1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center"/>
    </xf>
    <xf numFmtId="4" fontId="2" fillId="5" borderId="14" xfId="0" applyNumberFormat="1" applyFont="1" applyFill="1" applyBorder="1" applyAlignment="1">
      <alignment horizontal="left"/>
    </xf>
    <xf numFmtId="4" fontId="2" fillId="5" borderId="6" xfId="0" applyNumberFormat="1" applyFont="1" applyFill="1" applyBorder="1" applyAlignment="1">
      <alignment horizontal="left"/>
    </xf>
    <xf numFmtId="4" fontId="4" fillId="9" borderId="14" xfId="0" applyNumberFormat="1" applyFont="1" applyFill="1" applyBorder="1" applyAlignment="1">
      <alignment horizontal="left" vertical="center" wrapText="1"/>
    </xf>
    <xf numFmtId="4" fontId="4" fillId="9" borderId="6" xfId="0" applyNumberFormat="1" applyFont="1" applyFill="1" applyBorder="1" applyAlignment="1">
      <alignment horizontal="left" vertical="center" wrapText="1"/>
    </xf>
    <xf numFmtId="0" fontId="23" fillId="7" borderId="14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23" fillId="7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4" fontId="3" fillId="5" borderId="14" xfId="0" applyNumberFormat="1" applyFont="1" applyFill="1" applyBorder="1" applyAlignment="1">
      <alignment horizontal="left"/>
    </xf>
    <xf numFmtId="4" fontId="3" fillId="5" borderId="6" xfId="0" applyNumberFormat="1" applyFont="1" applyFill="1" applyBorder="1" applyAlignment="1">
      <alignment horizontal="left"/>
    </xf>
    <xf numFmtId="4" fontId="3" fillId="5" borderId="15" xfId="0" applyNumberFormat="1" applyFont="1" applyFill="1" applyBorder="1" applyAlignment="1">
      <alignment horizontal="left"/>
    </xf>
    <xf numFmtId="4" fontId="3" fillId="5" borderId="16" xfId="0" applyNumberFormat="1" applyFont="1" applyFill="1" applyBorder="1" applyAlignment="1">
      <alignment horizontal="left"/>
    </xf>
    <xf numFmtId="4" fontId="10" fillId="8" borderId="14" xfId="0" applyNumberFormat="1" applyFont="1" applyFill="1" applyBorder="1" applyAlignment="1">
      <alignment horizontal="left" vertical="top"/>
    </xf>
    <xf numFmtId="4" fontId="10" fillId="8" borderId="6" xfId="0" applyNumberFormat="1" applyFont="1" applyFill="1" applyBorder="1" applyAlignment="1">
      <alignment horizontal="left" vertical="top"/>
    </xf>
    <xf numFmtId="4" fontId="22" fillId="5" borderId="9" xfId="0" applyNumberFormat="1" applyFont="1" applyFill="1" applyBorder="1" applyAlignment="1">
      <alignment horizontal="left"/>
    </xf>
    <xf numFmtId="0" fontId="27" fillId="6" borderId="14" xfId="0" applyFont="1" applyFill="1" applyBorder="1" applyAlignment="1">
      <alignment horizontal="right" vertical="center" wrapText="1"/>
    </xf>
    <xf numFmtId="0" fontId="27" fillId="6" borderId="3" xfId="0" applyFont="1" applyFill="1" applyBorder="1" applyAlignment="1">
      <alignment horizontal="right" vertical="center" wrapText="1"/>
    </xf>
    <xf numFmtId="0" fontId="9" fillId="11" borderId="14" xfId="0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22" fillId="5" borderId="9" xfId="0" applyNumberFormat="1" applyFont="1" applyFill="1" applyBorder="1" applyAlignment="1">
      <alignment horizontal="left" vertical="center"/>
    </xf>
    <xf numFmtId="0" fontId="1" fillId="11" borderId="7" xfId="0" applyFont="1" applyFill="1" applyBorder="1" applyAlignment="1">
      <alignment horizontal="center" vertical="center" textRotation="90"/>
    </xf>
    <xf numFmtId="0" fontId="1" fillId="11" borderId="9" xfId="0" applyFont="1" applyFill="1" applyBorder="1" applyAlignment="1">
      <alignment horizontal="center" vertical="center" textRotation="90"/>
    </xf>
    <xf numFmtId="0" fontId="1" fillId="11" borderId="7" xfId="0" applyFont="1" applyFill="1" applyBorder="1" applyAlignment="1">
      <alignment horizontal="center" vertical="center" textRotation="90" wrapText="1"/>
    </xf>
    <xf numFmtId="0" fontId="1" fillId="11" borderId="9" xfId="0" applyFont="1" applyFill="1" applyBorder="1" applyAlignment="1">
      <alignment horizontal="center" vertical="center" textRotation="90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4" fontId="11" fillId="11" borderId="5" xfId="0" applyNumberFormat="1" applyFont="1" applyFill="1" applyBorder="1" applyAlignment="1">
      <alignment horizontal="center" vertical="top"/>
    </xf>
    <xf numFmtId="4" fontId="11" fillId="11" borderId="3" xfId="0" applyNumberFormat="1" applyFont="1" applyFill="1" applyBorder="1" applyAlignment="1">
      <alignment horizontal="center" vertical="top"/>
    </xf>
    <xf numFmtId="4" fontId="11" fillId="11" borderId="6" xfId="0" applyNumberFormat="1" applyFont="1" applyFill="1" applyBorder="1" applyAlignment="1">
      <alignment horizontal="center" vertical="top"/>
    </xf>
    <xf numFmtId="0" fontId="6" fillId="11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top"/>
    </xf>
    <xf numFmtId="0" fontId="11" fillId="11" borderId="3" xfId="0" applyFont="1" applyFill="1" applyBorder="1" applyAlignment="1">
      <alignment horizontal="center" vertical="top"/>
    </xf>
    <xf numFmtId="0" fontId="11" fillId="11" borderId="4" xfId="0" applyFont="1" applyFill="1" applyBorder="1" applyAlignment="1">
      <alignment horizontal="center" vertical="top"/>
    </xf>
    <xf numFmtId="0" fontId="10" fillId="11" borderId="10" xfId="0" applyFont="1" applyFill="1" applyBorder="1" applyAlignment="1">
      <alignment horizontal="left" vertical="center" wrapText="1"/>
    </xf>
    <xf numFmtId="0" fontId="10" fillId="11" borderId="11" xfId="0" applyFont="1" applyFill="1" applyBorder="1" applyAlignment="1">
      <alignment horizontal="left" vertical="center" wrapText="1"/>
    </xf>
    <xf numFmtId="0" fontId="10" fillId="11" borderId="12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5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FFFFFF"/>
      <color rgb="FFFFFF99"/>
      <color rgb="FFFFFF66"/>
      <color rgb="FFFF0000"/>
      <color rgb="FFF3D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38"/>
  <sheetViews>
    <sheetView tabSelected="1" zoomScale="55" zoomScaleNormal="55" workbookViewId="0">
      <selection activeCell="P29" sqref="P29"/>
    </sheetView>
  </sheetViews>
  <sheetFormatPr defaultRowHeight="15" x14ac:dyDescent="0.25"/>
  <cols>
    <col min="2" max="2" width="6.7109375" customWidth="1"/>
    <col min="3" max="3" width="23.7109375" customWidth="1"/>
    <col min="4" max="4" width="16.28515625" customWidth="1"/>
    <col min="5" max="5" width="15.5703125" customWidth="1"/>
    <col min="7" max="7" width="11" customWidth="1"/>
    <col min="8" max="8" width="17.5703125" customWidth="1"/>
    <col min="9" max="10" width="19.5703125" customWidth="1"/>
    <col min="11" max="11" width="24.7109375" customWidth="1"/>
    <col min="12" max="12" width="14.5703125" customWidth="1"/>
    <col min="13" max="14" width="16.7109375" customWidth="1"/>
    <col min="15" max="15" width="14.5703125" customWidth="1"/>
    <col min="16" max="16" width="17.140625" customWidth="1"/>
    <col min="17" max="17" width="14.28515625" customWidth="1"/>
    <col min="18" max="18" width="9.7109375" customWidth="1"/>
    <col min="19" max="19" width="12.5703125" customWidth="1"/>
    <col min="20" max="20" width="9.5703125" customWidth="1"/>
    <col min="22" max="22" width="4.7109375" customWidth="1"/>
    <col min="24" max="24" width="25" customWidth="1"/>
    <col min="26" max="26" width="15.140625" customWidth="1"/>
    <col min="27" max="27" width="13" customWidth="1"/>
    <col min="28" max="28" width="11.7109375" customWidth="1"/>
    <col min="35" max="35" width="2.28515625" customWidth="1"/>
    <col min="36" max="36" width="14.7109375" customWidth="1"/>
    <col min="37" max="37" width="10.5703125" customWidth="1"/>
  </cols>
  <sheetData>
    <row r="1" spans="2:40" ht="16.5" customHeight="1" x14ac:dyDescent="0.25"/>
    <row r="2" spans="2:40" ht="61.5" customHeight="1" x14ac:dyDescent="0.3">
      <c r="C2" s="98" t="s">
        <v>66</v>
      </c>
      <c r="D2" s="99"/>
    </row>
    <row r="3" spans="2:40" x14ac:dyDescent="0.25">
      <c r="C3" s="3" t="s">
        <v>31</v>
      </c>
      <c r="D3" s="3">
        <v>17100</v>
      </c>
    </row>
    <row r="4" spans="2:40" x14ac:dyDescent="0.25">
      <c r="C4" s="3" t="s">
        <v>32</v>
      </c>
      <c r="D4" s="3">
        <v>18200</v>
      </c>
    </row>
    <row r="5" spans="2:40" x14ac:dyDescent="0.25">
      <c r="C5" s="3" t="s">
        <v>67</v>
      </c>
      <c r="D5" s="3">
        <v>19150</v>
      </c>
    </row>
    <row r="6" spans="2:40" x14ac:dyDescent="0.25">
      <c r="C6" s="3" t="s">
        <v>33</v>
      </c>
      <c r="D6" s="3">
        <v>21500</v>
      </c>
    </row>
    <row r="7" spans="2:40" x14ac:dyDescent="0.25">
      <c r="C7" s="3" t="s">
        <v>34</v>
      </c>
      <c r="D7" s="4">
        <v>27500</v>
      </c>
    </row>
    <row r="8" spans="2:40" x14ac:dyDescent="0.25">
      <c r="C8" s="3" t="s">
        <v>35</v>
      </c>
      <c r="D8" s="3">
        <v>32600</v>
      </c>
    </row>
    <row r="9" spans="2:40" x14ac:dyDescent="0.25">
      <c r="C9" s="3" t="s">
        <v>36</v>
      </c>
      <c r="D9" s="3">
        <f>D3+D4+D5+D6+D7+D8</f>
        <v>136050</v>
      </c>
    </row>
    <row r="10" spans="2:40" x14ac:dyDescent="0.25">
      <c r="C10" s="3" t="s">
        <v>37</v>
      </c>
      <c r="D10" s="3">
        <f>D9/6</f>
        <v>22675</v>
      </c>
    </row>
    <row r="11" spans="2:40" ht="34.5" customHeight="1" x14ac:dyDescent="0.25">
      <c r="C11" s="5" t="s">
        <v>51</v>
      </c>
      <c r="D11" s="6">
        <f>45000*D10</f>
        <v>1020375000</v>
      </c>
    </row>
    <row r="12" spans="2:40" ht="15.75" thickBot="1" x14ac:dyDescent="0.3">
      <c r="C12" s="1"/>
      <c r="D12" s="1"/>
    </row>
    <row r="13" spans="2:40" ht="18.75" customHeight="1" thickTop="1" thickBot="1" x14ac:dyDescent="0.3">
      <c r="B13" s="2"/>
      <c r="C13" s="104" t="s">
        <v>50</v>
      </c>
      <c r="D13" s="105"/>
      <c r="E13" s="105"/>
      <c r="F13" s="106"/>
      <c r="G13" s="90">
        <f>D11</f>
        <v>1020375000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2"/>
    </row>
    <row r="14" spans="2:40" ht="27" customHeight="1" thickTop="1" thickBot="1" x14ac:dyDescent="0.3">
      <c r="B14" s="81" t="s">
        <v>0</v>
      </c>
      <c r="C14" s="83" t="s">
        <v>1</v>
      </c>
      <c r="D14" s="85" t="s">
        <v>2</v>
      </c>
      <c r="E14" s="86"/>
      <c r="F14" s="86"/>
      <c r="G14" s="87"/>
      <c r="H14" s="95" t="s">
        <v>58</v>
      </c>
      <c r="I14" s="95" t="s">
        <v>59</v>
      </c>
      <c r="J14" s="95" t="s">
        <v>60</v>
      </c>
      <c r="K14" s="95" t="s">
        <v>61</v>
      </c>
      <c r="L14" s="93" t="s">
        <v>38</v>
      </c>
      <c r="M14" s="93" t="s">
        <v>39</v>
      </c>
      <c r="N14" s="93" t="s">
        <v>74</v>
      </c>
      <c r="O14" s="93" t="s">
        <v>40</v>
      </c>
      <c r="P14" s="93" t="s">
        <v>41</v>
      </c>
      <c r="Q14" s="93" t="s">
        <v>42</v>
      </c>
      <c r="R14" s="95" t="s">
        <v>62</v>
      </c>
      <c r="S14" s="97" t="s">
        <v>63</v>
      </c>
      <c r="T14" s="95" t="s">
        <v>62</v>
      </c>
      <c r="U14" s="97" t="s">
        <v>56</v>
      </c>
      <c r="V14" s="97"/>
      <c r="W14" s="100" t="s">
        <v>3</v>
      </c>
      <c r="X14" s="101"/>
    </row>
    <row r="15" spans="2:40" ht="117.75" customHeight="1" thickTop="1" thickBot="1" x14ac:dyDescent="0.3">
      <c r="B15" s="82"/>
      <c r="C15" s="84"/>
      <c r="D15" s="49" t="s">
        <v>55</v>
      </c>
      <c r="E15" s="50" t="s">
        <v>54</v>
      </c>
      <c r="F15" s="88" t="s">
        <v>57</v>
      </c>
      <c r="G15" s="89"/>
      <c r="H15" s="96"/>
      <c r="I15" s="96"/>
      <c r="J15" s="96"/>
      <c r="K15" s="96"/>
      <c r="L15" s="94"/>
      <c r="M15" s="94"/>
      <c r="N15" s="94"/>
      <c r="O15" s="94"/>
      <c r="P15" s="94"/>
      <c r="Q15" s="94"/>
      <c r="R15" s="96"/>
      <c r="S15" s="97"/>
      <c r="T15" s="96"/>
      <c r="U15" s="97"/>
      <c r="V15" s="97"/>
      <c r="W15" s="102"/>
      <c r="X15" s="103"/>
      <c r="Z15" s="63"/>
      <c r="AA15" s="63"/>
      <c r="AB15" s="63"/>
      <c r="AC15" s="63"/>
      <c r="AD15" s="63"/>
    </row>
    <row r="16" spans="2:40" ht="20.100000000000001" customHeight="1" thickTop="1" thickBot="1" x14ac:dyDescent="0.3">
      <c r="B16" s="41" t="s">
        <v>4</v>
      </c>
      <c r="C16" s="40" t="s">
        <v>49</v>
      </c>
      <c r="D16" s="23">
        <v>2</v>
      </c>
      <c r="E16" s="25" t="s">
        <v>5</v>
      </c>
      <c r="F16" s="68">
        <f>G13*D16</f>
        <v>2040750000</v>
      </c>
      <c r="G16" s="69"/>
      <c r="H16" s="28">
        <f>0.05*F16</f>
        <v>102037500</v>
      </c>
      <c r="I16" s="30">
        <f t="shared" ref="I16:I22" si="0">0.15*F16</f>
        <v>306112500</v>
      </c>
      <c r="J16" s="30">
        <f>I16*0.8</f>
        <v>244890000</v>
      </c>
      <c r="K16" s="51" t="s">
        <v>6</v>
      </c>
      <c r="L16" s="44" t="s">
        <v>6</v>
      </c>
      <c r="M16" s="44" t="s">
        <v>6</v>
      </c>
      <c r="N16" s="44" t="s">
        <v>6</v>
      </c>
      <c r="O16" s="44" t="s">
        <v>6</v>
      </c>
      <c r="P16" s="44" t="s">
        <v>6</v>
      </c>
      <c r="Q16" s="44" t="s">
        <v>6</v>
      </c>
      <c r="R16" s="7">
        <v>1220</v>
      </c>
      <c r="S16" s="33">
        <v>34500</v>
      </c>
      <c r="T16" s="9">
        <v>1228</v>
      </c>
      <c r="U16" s="70">
        <v>137100</v>
      </c>
      <c r="V16" s="70"/>
      <c r="W16" s="107" t="s">
        <v>73</v>
      </c>
      <c r="X16" s="108"/>
      <c r="AJ16" s="21">
        <v>1.01694912</v>
      </c>
      <c r="AK16" s="8">
        <v>14700</v>
      </c>
      <c r="AL16" s="9"/>
      <c r="AM16" s="66">
        <v>58500</v>
      </c>
      <c r="AN16" s="67"/>
    </row>
    <row r="17" spans="2:40" ht="20.100000000000001" customHeight="1" thickTop="1" thickBot="1" x14ac:dyDescent="0.35">
      <c r="B17" s="42" t="s">
        <v>7</v>
      </c>
      <c r="C17" s="40" t="s">
        <v>49</v>
      </c>
      <c r="D17" s="24">
        <v>1.4</v>
      </c>
      <c r="E17" s="26" t="s">
        <v>8</v>
      </c>
      <c r="F17" s="68">
        <f>G13*D17</f>
        <v>1428525000</v>
      </c>
      <c r="G17" s="69"/>
      <c r="H17" s="29">
        <f t="shared" ref="H17:H28" si="1">0.05*F17</f>
        <v>71426250</v>
      </c>
      <c r="I17" s="31">
        <f t="shared" si="0"/>
        <v>214278750</v>
      </c>
      <c r="J17" s="30">
        <f t="shared" ref="J17:J24" si="2">I17*0.8</f>
        <v>171423000</v>
      </c>
      <c r="K17" s="52">
        <f t="shared" ref="K17:K22" si="3">F17</f>
        <v>1428525000</v>
      </c>
      <c r="L17" s="45">
        <f>K17/D3</f>
        <v>83539.473684210519</v>
      </c>
      <c r="M17" s="45">
        <f>K17/D4</f>
        <v>78490.38461538461</v>
      </c>
      <c r="N17" s="45">
        <f>K17/D5</f>
        <v>74596.605744125322</v>
      </c>
      <c r="O17" s="45">
        <f>K17/D6</f>
        <v>66443.023255813954</v>
      </c>
      <c r="P17" s="45">
        <f>K17/D7</f>
        <v>51946.36363636364</v>
      </c>
      <c r="Q17" s="45">
        <f>K17/D8</f>
        <v>43819.78527607362</v>
      </c>
      <c r="R17" s="10">
        <v>1219</v>
      </c>
      <c r="S17" s="33">
        <v>26500</v>
      </c>
      <c r="T17" s="12">
        <v>1227</v>
      </c>
      <c r="U17" s="70">
        <v>103600</v>
      </c>
      <c r="V17" s="70"/>
      <c r="W17" s="109"/>
      <c r="X17" s="110"/>
      <c r="AJ17" s="21">
        <v>1.01694912</v>
      </c>
      <c r="AK17" s="11">
        <v>11300</v>
      </c>
      <c r="AL17" s="12"/>
      <c r="AM17" s="64">
        <v>44300</v>
      </c>
      <c r="AN17" s="65"/>
    </row>
    <row r="18" spans="2:40" ht="20.100000000000001" customHeight="1" thickTop="1" thickBot="1" x14ac:dyDescent="0.35">
      <c r="B18" s="42" t="s">
        <v>9</v>
      </c>
      <c r="C18" s="40" t="s">
        <v>49</v>
      </c>
      <c r="D18" s="24">
        <v>1.2</v>
      </c>
      <c r="E18" s="26" t="s">
        <v>10</v>
      </c>
      <c r="F18" s="68">
        <f>G13*D18</f>
        <v>1224450000</v>
      </c>
      <c r="G18" s="69"/>
      <c r="H18" s="29">
        <f t="shared" si="1"/>
        <v>61222500</v>
      </c>
      <c r="I18" s="31">
        <f t="shared" si="0"/>
        <v>183667500</v>
      </c>
      <c r="J18" s="30">
        <f t="shared" si="2"/>
        <v>146934000</v>
      </c>
      <c r="K18" s="52">
        <f t="shared" si="3"/>
        <v>1224450000</v>
      </c>
      <c r="L18" s="45">
        <f>K18/D3</f>
        <v>71605.263157894733</v>
      </c>
      <c r="M18" s="45">
        <f>K18/D4</f>
        <v>67277.472527472521</v>
      </c>
      <c r="N18" s="45">
        <f>K18/D5</f>
        <v>63939.947780678849</v>
      </c>
      <c r="O18" s="45">
        <f>K18/D6</f>
        <v>56951.162790697672</v>
      </c>
      <c r="P18" s="45">
        <f>K18/D7</f>
        <v>44525.454545454544</v>
      </c>
      <c r="Q18" s="45">
        <f>K18/D8</f>
        <v>37559.815950920245</v>
      </c>
      <c r="R18" s="10">
        <v>1234</v>
      </c>
      <c r="S18" s="33">
        <v>23300</v>
      </c>
      <c r="T18" s="12">
        <v>1240</v>
      </c>
      <c r="U18" s="70">
        <v>92300</v>
      </c>
      <c r="V18" s="70"/>
      <c r="W18" s="109"/>
      <c r="X18" s="110"/>
      <c r="AJ18" s="21">
        <v>1.01694912</v>
      </c>
      <c r="AK18" s="11">
        <v>9900</v>
      </c>
      <c r="AL18" s="12"/>
      <c r="AM18" s="64">
        <v>39400</v>
      </c>
      <c r="AN18" s="65"/>
    </row>
    <row r="19" spans="2:40" ht="20.100000000000001" customHeight="1" thickTop="1" thickBot="1" x14ac:dyDescent="0.35">
      <c r="B19" s="42" t="s">
        <v>11</v>
      </c>
      <c r="C19" s="40" t="s">
        <v>49</v>
      </c>
      <c r="D19" s="24" t="s">
        <v>12</v>
      </c>
      <c r="E19" s="27" t="s">
        <v>13</v>
      </c>
      <c r="F19" s="68">
        <f>G13*D19</f>
        <v>1020375000</v>
      </c>
      <c r="G19" s="69"/>
      <c r="H19" s="29">
        <f t="shared" si="1"/>
        <v>51018750</v>
      </c>
      <c r="I19" s="31">
        <f t="shared" si="0"/>
        <v>153056250</v>
      </c>
      <c r="J19" s="30">
        <f t="shared" si="2"/>
        <v>122445000</v>
      </c>
      <c r="K19" s="52">
        <f t="shared" si="3"/>
        <v>1020375000</v>
      </c>
      <c r="L19" s="45">
        <f>K19/D3</f>
        <v>59671.052631578947</v>
      </c>
      <c r="M19" s="45">
        <f>K19/D4</f>
        <v>56064.560439560439</v>
      </c>
      <c r="N19" s="45">
        <f>K19/D5</f>
        <v>53283.289817232377</v>
      </c>
      <c r="O19" s="45">
        <f>K19/D6</f>
        <v>47459.302325581397</v>
      </c>
      <c r="P19" s="45">
        <f>K19/D7</f>
        <v>37104.545454545456</v>
      </c>
      <c r="Q19" s="45">
        <f>K19/D8</f>
        <v>31299.84662576687</v>
      </c>
      <c r="R19" s="10">
        <v>1218</v>
      </c>
      <c r="S19" s="33">
        <v>20200</v>
      </c>
      <c r="T19" s="12">
        <v>1226</v>
      </c>
      <c r="U19" s="70">
        <v>77400</v>
      </c>
      <c r="V19" s="70"/>
      <c r="W19" s="109"/>
      <c r="X19" s="110"/>
      <c r="AJ19" s="21">
        <v>1.01694912</v>
      </c>
      <c r="AK19" s="11">
        <v>8600</v>
      </c>
      <c r="AL19" s="12"/>
      <c r="AM19" s="64">
        <v>33000</v>
      </c>
      <c r="AN19" s="65"/>
    </row>
    <row r="20" spans="2:40" ht="20.100000000000001" customHeight="1" thickTop="1" thickBot="1" x14ac:dyDescent="0.35">
      <c r="B20" s="42" t="s">
        <v>14</v>
      </c>
      <c r="C20" s="40" t="s">
        <v>49</v>
      </c>
      <c r="D20" s="24">
        <v>0.83333333333000004</v>
      </c>
      <c r="E20" s="27" t="s">
        <v>15</v>
      </c>
      <c r="F20" s="68">
        <f>G13*D20</f>
        <v>850312499.99659884</v>
      </c>
      <c r="G20" s="69"/>
      <c r="H20" s="29">
        <f t="shared" si="1"/>
        <v>42515624.999829948</v>
      </c>
      <c r="I20" s="31">
        <f t="shared" si="0"/>
        <v>127546874.99948981</v>
      </c>
      <c r="J20" s="30">
        <f t="shared" si="2"/>
        <v>102037499.99959186</v>
      </c>
      <c r="K20" s="52">
        <f t="shared" si="3"/>
        <v>850312499.99659884</v>
      </c>
      <c r="L20" s="45">
        <f>K20/D3</f>
        <v>49725.877192783555</v>
      </c>
      <c r="M20" s="45">
        <f>K20/D4</f>
        <v>46720.467032780158</v>
      </c>
      <c r="N20" s="45">
        <f>K20/D5</f>
        <v>44402.741514182708</v>
      </c>
      <c r="O20" s="45">
        <f>K20/D6</f>
        <v>39549.418604492967</v>
      </c>
      <c r="P20" s="45">
        <f>K20/D7</f>
        <v>30920.454545330867</v>
      </c>
      <c r="Q20" s="45">
        <f>K20/D8</f>
        <v>26083.205521368061</v>
      </c>
      <c r="R20" s="10">
        <v>1233</v>
      </c>
      <c r="S20" s="33">
        <v>17400</v>
      </c>
      <c r="T20" s="12">
        <v>1239</v>
      </c>
      <c r="U20" s="70">
        <v>68900</v>
      </c>
      <c r="V20" s="70"/>
      <c r="W20" s="109"/>
      <c r="X20" s="110"/>
      <c r="AJ20" s="21">
        <v>1.01694912</v>
      </c>
      <c r="AK20" s="11">
        <v>7400</v>
      </c>
      <c r="AL20" s="12"/>
      <c r="AM20" s="64">
        <v>29400</v>
      </c>
      <c r="AN20" s="65"/>
    </row>
    <row r="21" spans="2:40" ht="20.100000000000001" customHeight="1" thickTop="1" thickBot="1" x14ac:dyDescent="0.35">
      <c r="B21" s="42" t="s">
        <v>16</v>
      </c>
      <c r="C21" s="40" t="s">
        <v>49</v>
      </c>
      <c r="D21" s="24">
        <v>0.66666666666665997</v>
      </c>
      <c r="E21" s="27" t="s">
        <v>17</v>
      </c>
      <c r="F21" s="68">
        <f>G13*D21</f>
        <v>680249999.99999321</v>
      </c>
      <c r="G21" s="69"/>
      <c r="H21" s="29">
        <f t="shared" si="1"/>
        <v>34012499.999999665</v>
      </c>
      <c r="I21" s="31">
        <f t="shared" si="0"/>
        <v>102037499.99999897</v>
      </c>
      <c r="J21" s="30">
        <f t="shared" si="2"/>
        <v>81629999.99999918</v>
      </c>
      <c r="K21" s="52">
        <f t="shared" si="3"/>
        <v>680249999.99999321</v>
      </c>
      <c r="L21" s="45">
        <f>K21/D3</f>
        <v>39780.701754385569</v>
      </c>
      <c r="M21" s="45">
        <f>K21/D4</f>
        <v>37376.37362637325</v>
      </c>
      <c r="N21" s="45">
        <f>K21/D5</f>
        <v>35522.193211487895</v>
      </c>
      <c r="O21" s="45">
        <f>K21/D6</f>
        <v>31639.534883720615</v>
      </c>
      <c r="P21" s="45">
        <f>K21/D7</f>
        <v>24736.363636363389</v>
      </c>
      <c r="Q21" s="45">
        <f>K21/D8</f>
        <v>20866.564417177706</v>
      </c>
      <c r="R21" s="10">
        <v>1217</v>
      </c>
      <c r="S21" s="33">
        <v>16000</v>
      </c>
      <c r="T21" s="12">
        <v>1225</v>
      </c>
      <c r="U21" s="70">
        <v>58300</v>
      </c>
      <c r="V21" s="70"/>
      <c r="W21" s="109"/>
      <c r="X21" s="110"/>
      <c r="AJ21" s="21">
        <v>1.01694912</v>
      </c>
      <c r="AK21" s="11">
        <v>6200</v>
      </c>
      <c r="AL21" s="12"/>
      <c r="AM21" s="64">
        <v>24800</v>
      </c>
      <c r="AN21" s="65"/>
    </row>
    <row r="22" spans="2:40" ht="20.100000000000001" customHeight="1" thickTop="1" thickBot="1" x14ac:dyDescent="0.35">
      <c r="B22" s="42" t="s">
        <v>18</v>
      </c>
      <c r="C22" s="40" t="s">
        <v>49</v>
      </c>
      <c r="D22" s="24">
        <v>0.5</v>
      </c>
      <c r="E22" s="27" t="s">
        <v>19</v>
      </c>
      <c r="F22" s="68">
        <f>G13*D22</f>
        <v>510187500</v>
      </c>
      <c r="G22" s="69"/>
      <c r="H22" s="29">
        <f t="shared" si="1"/>
        <v>25509375</v>
      </c>
      <c r="I22" s="31">
        <f t="shared" si="0"/>
        <v>76528125</v>
      </c>
      <c r="J22" s="30">
        <f t="shared" si="2"/>
        <v>61222500</v>
      </c>
      <c r="K22" s="52">
        <f t="shared" si="3"/>
        <v>510187500</v>
      </c>
      <c r="L22" s="45">
        <f>K22/D3</f>
        <v>29835.526315789473</v>
      </c>
      <c r="M22" s="45">
        <f>K22/D4</f>
        <v>28032.280219780219</v>
      </c>
      <c r="N22" s="45">
        <f>K22/D5</f>
        <v>26641.644908616188</v>
      </c>
      <c r="O22" s="45">
        <f>K22/D6</f>
        <v>23729.651162790698</v>
      </c>
      <c r="P22" s="45">
        <f>K22/D7</f>
        <v>18552.272727272728</v>
      </c>
      <c r="Q22" s="45">
        <f>K22/D8</f>
        <v>15649.923312883435</v>
      </c>
      <c r="R22" s="10">
        <v>1232</v>
      </c>
      <c r="S22" s="33">
        <v>12500</v>
      </c>
      <c r="T22" s="12">
        <v>1238</v>
      </c>
      <c r="U22" s="70">
        <v>49300</v>
      </c>
      <c r="V22" s="70"/>
      <c r="W22" s="109"/>
      <c r="X22" s="110"/>
      <c r="AJ22" s="21">
        <v>1.01694912</v>
      </c>
      <c r="AK22" s="11">
        <v>5300</v>
      </c>
      <c r="AL22" s="12"/>
      <c r="AM22" s="64">
        <v>21000</v>
      </c>
      <c r="AN22" s="65"/>
    </row>
    <row r="23" spans="2:40" ht="20.100000000000001" customHeight="1" thickTop="1" thickBot="1" x14ac:dyDescent="0.35">
      <c r="B23" s="42" t="s">
        <v>20</v>
      </c>
      <c r="C23" s="40" t="s">
        <v>49</v>
      </c>
      <c r="D23" s="24">
        <v>0.33333333333333298</v>
      </c>
      <c r="E23" s="27" t="s">
        <v>21</v>
      </c>
      <c r="F23" s="68">
        <f>G13*D23</f>
        <v>340124999.99999964</v>
      </c>
      <c r="G23" s="69"/>
      <c r="H23" s="29">
        <f t="shared" si="1"/>
        <v>17006249.999999981</v>
      </c>
      <c r="I23" s="31">
        <f>0.1*F23</f>
        <v>34012499.999999963</v>
      </c>
      <c r="J23" s="30">
        <f t="shared" si="2"/>
        <v>27209999.99999997</v>
      </c>
      <c r="K23" s="53">
        <f>F23*1.15</f>
        <v>391143749.99999958</v>
      </c>
      <c r="L23" s="45">
        <f>K23/D3</f>
        <v>22873.903508771906</v>
      </c>
      <c r="M23" s="45">
        <f>K23/D4</f>
        <v>21491.414835164811</v>
      </c>
      <c r="N23" s="45">
        <f>K23/D5</f>
        <v>20425.261096605722</v>
      </c>
      <c r="O23" s="46">
        <f>K23/D6</f>
        <v>18192.732558139516</v>
      </c>
      <c r="P23" s="45">
        <f>K23/D7</f>
        <v>14223.409090909076</v>
      </c>
      <c r="Q23" s="45">
        <f>K23/D8</f>
        <v>11998.274539877288</v>
      </c>
      <c r="R23" s="13">
        <v>1216</v>
      </c>
      <c r="S23" s="33">
        <v>10100</v>
      </c>
      <c r="T23" s="12">
        <v>1224</v>
      </c>
      <c r="U23" s="70">
        <v>38600</v>
      </c>
      <c r="V23" s="70"/>
      <c r="W23" s="109"/>
      <c r="X23" s="110"/>
      <c r="AJ23" s="21">
        <v>1.01694912</v>
      </c>
      <c r="AK23" s="11">
        <v>4300</v>
      </c>
      <c r="AL23" s="12"/>
      <c r="AM23" s="64">
        <v>16500</v>
      </c>
      <c r="AN23" s="65"/>
    </row>
    <row r="24" spans="2:40" ht="20.100000000000001" customHeight="1" thickTop="1" thickBot="1" x14ac:dyDescent="0.35">
      <c r="B24" s="42" t="s">
        <v>22</v>
      </c>
      <c r="C24" s="40" t="s">
        <v>49</v>
      </c>
      <c r="D24" s="24">
        <v>0.2</v>
      </c>
      <c r="E24" s="27" t="s">
        <v>23</v>
      </c>
      <c r="F24" s="68">
        <f>G13*D24</f>
        <v>204075000</v>
      </c>
      <c r="G24" s="69"/>
      <c r="H24" s="29">
        <f t="shared" si="1"/>
        <v>10203750</v>
      </c>
      <c r="I24" s="32">
        <f>0.1*F24</f>
        <v>20407500</v>
      </c>
      <c r="J24" s="30">
        <f t="shared" si="2"/>
        <v>16326000</v>
      </c>
      <c r="K24" s="52">
        <f>4/3*F24</f>
        <v>272100000</v>
      </c>
      <c r="L24" s="45">
        <f>K24/D3</f>
        <v>15912.280701754386</v>
      </c>
      <c r="M24" s="45">
        <f>K24/D4</f>
        <v>14950.54945054945</v>
      </c>
      <c r="N24" s="45">
        <f>K24/D5</f>
        <v>14208.877284595301</v>
      </c>
      <c r="O24" s="45">
        <f>K24/D6</f>
        <v>12655.813953488372</v>
      </c>
      <c r="P24" s="45">
        <f>K24/D7</f>
        <v>9894.545454545454</v>
      </c>
      <c r="Q24" s="45">
        <f>K24/D8</f>
        <v>8346.625766871166</v>
      </c>
      <c r="R24" s="10">
        <v>1231</v>
      </c>
      <c r="S24" s="33">
        <v>8500</v>
      </c>
      <c r="T24" s="15">
        <v>1237</v>
      </c>
      <c r="U24" s="70">
        <v>32800</v>
      </c>
      <c r="V24" s="70"/>
      <c r="W24" s="109"/>
      <c r="X24" s="110"/>
      <c r="AJ24" s="21">
        <v>1.01694912</v>
      </c>
      <c r="AK24" s="14">
        <v>3600</v>
      </c>
      <c r="AL24" s="15"/>
      <c r="AM24" s="56">
        <v>14000</v>
      </c>
      <c r="AN24" s="57"/>
    </row>
    <row r="25" spans="2:40" ht="20.100000000000001" customHeight="1" thickTop="1" thickBot="1" x14ac:dyDescent="0.35">
      <c r="B25" s="42" t="s">
        <v>24</v>
      </c>
      <c r="C25" s="40" t="s">
        <v>49</v>
      </c>
      <c r="D25" s="24">
        <v>0.1</v>
      </c>
      <c r="E25" s="27" t="s">
        <v>25</v>
      </c>
      <c r="F25" s="68">
        <f>G13*D25</f>
        <v>102037500</v>
      </c>
      <c r="G25" s="69"/>
      <c r="H25" s="29">
        <f t="shared" si="1"/>
        <v>5101875</v>
      </c>
      <c r="I25" s="38" t="s">
        <v>52</v>
      </c>
      <c r="J25" s="38" t="s">
        <v>52</v>
      </c>
      <c r="K25" s="52">
        <f>2*F25</f>
        <v>204075000</v>
      </c>
      <c r="L25" s="45">
        <f>K25/D3</f>
        <v>11934.21052631579</v>
      </c>
      <c r="M25" s="45">
        <f>K25/D4</f>
        <v>11212.912087912087</v>
      </c>
      <c r="N25" s="45">
        <f>K25/D5</f>
        <v>10656.657963446476</v>
      </c>
      <c r="O25" s="45">
        <f>K25/D6</f>
        <v>9491.8604651162786</v>
      </c>
      <c r="P25" s="45">
        <f>K25/D7</f>
        <v>7420.909090909091</v>
      </c>
      <c r="Q25" s="45">
        <f>K25/D8</f>
        <v>6259.9693251533745</v>
      </c>
      <c r="R25" s="10">
        <v>1215</v>
      </c>
      <c r="S25" s="33">
        <v>6750</v>
      </c>
      <c r="T25" s="15">
        <v>1223</v>
      </c>
      <c r="U25" s="70">
        <v>26500</v>
      </c>
      <c r="V25" s="70"/>
      <c r="W25" s="109"/>
      <c r="X25" s="110"/>
      <c r="AJ25" s="21">
        <v>1.01694912</v>
      </c>
      <c r="AK25" s="14">
        <v>2800</v>
      </c>
      <c r="AL25" s="15"/>
      <c r="AM25" s="56">
        <v>11300</v>
      </c>
      <c r="AN25" s="57"/>
    </row>
    <row r="26" spans="2:40" ht="20.100000000000001" customHeight="1" thickTop="1" thickBot="1" x14ac:dyDescent="0.35">
      <c r="B26" s="42" t="s">
        <v>26</v>
      </c>
      <c r="C26" s="40" t="s">
        <v>49</v>
      </c>
      <c r="D26" s="24">
        <v>8.5000000000000006E-2</v>
      </c>
      <c r="E26" s="27" t="s">
        <v>25</v>
      </c>
      <c r="F26" s="68">
        <f>G13*D26</f>
        <v>86731875</v>
      </c>
      <c r="G26" s="69"/>
      <c r="H26" s="29">
        <f t="shared" si="1"/>
        <v>4336593.75</v>
      </c>
      <c r="I26" s="38" t="s">
        <v>52</v>
      </c>
      <c r="J26" s="38" t="s">
        <v>52</v>
      </c>
      <c r="K26" s="52">
        <f>1.75*F26</f>
        <v>151780781.25</v>
      </c>
      <c r="L26" s="45">
        <f>K26/D3</f>
        <v>8876.0690789473683</v>
      </c>
      <c r="M26" s="45">
        <f>K26/D4</f>
        <v>8339.6033653846152</v>
      </c>
      <c r="N26" s="45">
        <f>K26/D5</f>
        <v>7925.8893603133156</v>
      </c>
      <c r="O26" s="45">
        <f>K26/D6</f>
        <v>7059.5712209302328</v>
      </c>
      <c r="P26" s="45">
        <f>K26/D7</f>
        <v>5519.301136363636</v>
      </c>
      <c r="Q26" s="45">
        <f>K26/D8</f>
        <v>4655.8521855828221</v>
      </c>
      <c r="R26" s="10">
        <v>1230</v>
      </c>
      <c r="S26" s="33">
        <v>5400</v>
      </c>
      <c r="T26" s="15">
        <v>1236</v>
      </c>
      <c r="U26" s="70">
        <v>22000</v>
      </c>
      <c r="V26" s="70"/>
      <c r="W26" s="109"/>
      <c r="X26" s="110"/>
      <c r="AJ26" s="21">
        <v>1.01694912</v>
      </c>
      <c r="AK26" s="14">
        <v>2300</v>
      </c>
      <c r="AL26" s="15"/>
      <c r="AM26" s="56">
        <v>9400</v>
      </c>
      <c r="AN26" s="57"/>
    </row>
    <row r="27" spans="2:40" ht="20.100000000000001" customHeight="1" thickTop="1" thickBot="1" x14ac:dyDescent="0.35">
      <c r="B27" s="42" t="s">
        <v>27</v>
      </c>
      <c r="C27" s="39" t="s">
        <v>52</v>
      </c>
      <c r="D27" s="24">
        <v>7.0000000000000007E-2</v>
      </c>
      <c r="E27" s="27" t="s">
        <v>28</v>
      </c>
      <c r="F27" s="68">
        <f>G13*D27</f>
        <v>71426250</v>
      </c>
      <c r="G27" s="69"/>
      <c r="H27" s="29">
        <f t="shared" si="1"/>
        <v>3571312.5</v>
      </c>
      <c r="I27" s="38" t="s">
        <v>52</v>
      </c>
      <c r="J27" s="38" t="s">
        <v>52</v>
      </c>
      <c r="K27" s="52">
        <f>1.5*F27</f>
        <v>107139375</v>
      </c>
      <c r="L27" s="45">
        <f>K27/D3</f>
        <v>6265.4605263157891</v>
      </c>
      <c r="M27" s="45">
        <f>K27/D4</f>
        <v>5886.7788461538457</v>
      </c>
      <c r="N27" s="45">
        <f>K27/D5</f>
        <v>5594.7454308093993</v>
      </c>
      <c r="O27" s="45">
        <f>K27/D6</f>
        <v>4983.2267441860467</v>
      </c>
      <c r="P27" s="45">
        <f>K27/D7</f>
        <v>3895.9772727272725</v>
      </c>
      <c r="Q27" s="45">
        <f>K27/D8</f>
        <v>3286.4838957055213</v>
      </c>
      <c r="R27" s="10">
        <v>1214</v>
      </c>
      <c r="S27" s="33">
        <v>4500</v>
      </c>
      <c r="T27" s="15">
        <v>1222</v>
      </c>
      <c r="U27" s="70">
        <v>17300</v>
      </c>
      <c r="V27" s="70"/>
      <c r="W27" s="109"/>
      <c r="X27" s="110"/>
      <c r="AJ27" s="21">
        <v>1.01694912</v>
      </c>
      <c r="AK27" s="14">
        <v>1900</v>
      </c>
      <c r="AL27" s="15"/>
      <c r="AM27" s="56">
        <v>7400</v>
      </c>
      <c r="AN27" s="57"/>
    </row>
    <row r="28" spans="2:40" ht="20.100000000000001" customHeight="1" thickTop="1" thickBot="1" x14ac:dyDescent="0.35">
      <c r="B28" s="42" t="s">
        <v>29</v>
      </c>
      <c r="C28" s="39" t="s">
        <v>52</v>
      </c>
      <c r="D28" s="24">
        <v>0.05</v>
      </c>
      <c r="E28" s="27" t="s">
        <v>28</v>
      </c>
      <c r="F28" s="68">
        <f>G13*D28</f>
        <v>51018750</v>
      </c>
      <c r="G28" s="69"/>
      <c r="H28" s="29">
        <f t="shared" si="1"/>
        <v>2550937.5</v>
      </c>
      <c r="I28" s="38" t="s">
        <v>52</v>
      </c>
      <c r="J28" s="38" t="s">
        <v>52</v>
      </c>
      <c r="K28" s="52">
        <f>1.5*F28</f>
        <v>76528125</v>
      </c>
      <c r="L28" s="45">
        <f>K28/D3</f>
        <v>4475.3289473684208</v>
      </c>
      <c r="M28" s="45">
        <f>K28/D4</f>
        <v>4204.8420329670325</v>
      </c>
      <c r="N28" s="45">
        <f>K28/D5</f>
        <v>3996.2467362924281</v>
      </c>
      <c r="O28" s="45">
        <f>K28/D6</f>
        <v>3559.4476744186045</v>
      </c>
      <c r="P28" s="45">
        <f>K28/D7</f>
        <v>2782.840909090909</v>
      </c>
      <c r="Q28" s="45">
        <f>K28/D8</f>
        <v>2347.4884969325153</v>
      </c>
      <c r="R28" s="10">
        <v>1229</v>
      </c>
      <c r="S28" s="33">
        <v>3100</v>
      </c>
      <c r="T28" s="15">
        <v>1235</v>
      </c>
      <c r="U28" s="70">
        <v>11700</v>
      </c>
      <c r="V28" s="70"/>
      <c r="W28" s="111"/>
      <c r="X28" s="112"/>
      <c r="AJ28" s="21">
        <v>1.01694912</v>
      </c>
      <c r="AK28" s="14">
        <v>1300</v>
      </c>
      <c r="AL28" s="15"/>
      <c r="AM28" s="56">
        <v>4950</v>
      </c>
      <c r="AN28" s="57"/>
    </row>
    <row r="29" spans="2:40" ht="122.25" customHeight="1" thickTop="1" thickBot="1" x14ac:dyDescent="0.3">
      <c r="B29" s="43" t="s">
        <v>30</v>
      </c>
      <c r="C29" s="17" t="s">
        <v>52</v>
      </c>
      <c r="D29" s="17" t="s">
        <v>52</v>
      </c>
      <c r="E29" s="16" t="s">
        <v>53</v>
      </c>
      <c r="F29" s="78" t="s">
        <v>52</v>
      </c>
      <c r="G29" s="79"/>
      <c r="H29" s="17" t="s">
        <v>52</v>
      </c>
      <c r="I29" s="17" t="s">
        <v>52</v>
      </c>
      <c r="J29" s="17" t="s">
        <v>52</v>
      </c>
      <c r="K29" s="54">
        <f>5/6*F28</f>
        <v>42515625</v>
      </c>
      <c r="L29" s="47">
        <f>K29/D3</f>
        <v>2486.2938596491226</v>
      </c>
      <c r="M29" s="47">
        <f>K29/D4</f>
        <v>2336.0233516483518</v>
      </c>
      <c r="N29" s="47">
        <f>K29/D5</f>
        <v>2220.1370757180157</v>
      </c>
      <c r="O29" s="48">
        <f>K29/D6</f>
        <v>1977.4709302325582</v>
      </c>
      <c r="P29" s="47">
        <f>K29/D7</f>
        <v>1546.0227272727273</v>
      </c>
      <c r="Q29" s="47">
        <f>K29/D8</f>
        <v>1304.1602760736196</v>
      </c>
      <c r="R29" s="20">
        <v>1213</v>
      </c>
      <c r="S29" s="34">
        <v>1700</v>
      </c>
      <c r="T29" s="19">
        <v>1221</v>
      </c>
      <c r="U29" s="80">
        <v>6100</v>
      </c>
      <c r="V29" s="80"/>
      <c r="W29" s="73" t="s">
        <v>64</v>
      </c>
      <c r="X29" s="74"/>
      <c r="AJ29" s="21">
        <v>1.01694912</v>
      </c>
      <c r="AK29" s="18">
        <v>700</v>
      </c>
      <c r="AL29" s="19"/>
      <c r="AM29" s="58">
        <v>2600</v>
      </c>
      <c r="AN29" s="59"/>
    </row>
    <row r="30" spans="2:40" ht="21" thickTop="1" thickBot="1" x14ac:dyDescent="0.3">
      <c r="B30" s="60" t="s">
        <v>68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2"/>
    </row>
    <row r="31" spans="2:40" ht="21" thickTop="1" thickBot="1" x14ac:dyDescent="0.3">
      <c r="B31" s="60" t="s">
        <v>69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40" ht="21" thickTop="1" thickBot="1" x14ac:dyDescent="0.3">
      <c r="B32" s="60" t="s">
        <v>70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2:24" ht="21" thickTop="1" thickBot="1" x14ac:dyDescent="0.35">
      <c r="B33" s="75" t="s">
        <v>65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7"/>
    </row>
    <row r="34" spans="2:24" ht="33.75" customHeight="1" thickTop="1" thickBot="1" x14ac:dyDescent="0.3">
      <c r="B34" s="71" t="s">
        <v>71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22">
        <f>250*D10</f>
        <v>5668750</v>
      </c>
    </row>
    <row r="35" spans="2:24" ht="15.75" thickTop="1" x14ac:dyDescent="0.25">
      <c r="B35" s="55" t="s">
        <v>72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15.75" customHeight="1" x14ac:dyDescent="0.25">
      <c r="B36" s="35" t="s">
        <v>46</v>
      </c>
      <c r="C36" s="36" t="s">
        <v>43</v>
      </c>
      <c r="D36" s="35"/>
      <c r="E36" s="35"/>
      <c r="F36" s="35"/>
      <c r="G36" s="35"/>
      <c r="H36" s="37"/>
    </row>
    <row r="37" spans="2:24" ht="15.75" customHeight="1" x14ac:dyDescent="0.25">
      <c r="B37" s="35" t="s">
        <v>47</v>
      </c>
      <c r="C37" s="36" t="s">
        <v>44</v>
      </c>
      <c r="D37" s="35"/>
      <c r="E37" s="35"/>
      <c r="F37" s="35"/>
      <c r="G37" s="35"/>
      <c r="H37" s="37"/>
    </row>
    <row r="38" spans="2:24" ht="15.75" customHeight="1" x14ac:dyDescent="0.25">
      <c r="B38" s="35" t="s">
        <v>48</v>
      </c>
      <c r="C38" s="36" t="s">
        <v>45</v>
      </c>
      <c r="D38" s="35"/>
      <c r="E38" s="35"/>
      <c r="F38" s="35"/>
      <c r="G38" s="35"/>
      <c r="H38" s="37"/>
    </row>
  </sheetData>
  <mergeCells count="73">
    <mergeCell ref="N14:N15"/>
    <mergeCell ref="C2:D2"/>
    <mergeCell ref="W14:X15"/>
    <mergeCell ref="F25:G25"/>
    <mergeCell ref="F24:G24"/>
    <mergeCell ref="J14:J15"/>
    <mergeCell ref="C13:F13"/>
    <mergeCell ref="U14:V15"/>
    <mergeCell ref="F16:G16"/>
    <mergeCell ref="U16:V16"/>
    <mergeCell ref="W16:X28"/>
    <mergeCell ref="F17:G17"/>
    <mergeCell ref="U17:V17"/>
    <mergeCell ref="F18:G18"/>
    <mergeCell ref="U18:V18"/>
    <mergeCell ref="F19:G19"/>
    <mergeCell ref="U19:V19"/>
    <mergeCell ref="B14:B15"/>
    <mergeCell ref="C14:C15"/>
    <mergeCell ref="D14:G14"/>
    <mergeCell ref="F15:G15"/>
    <mergeCell ref="G13:X13"/>
    <mergeCell ref="L14:L15"/>
    <mergeCell ref="M14:M15"/>
    <mergeCell ref="O14:O15"/>
    <mergeCell ref="P14:P15"/>
    <mergeCell ref="Q14:Q15"/>
    <mergeCell ref="H14:H15"/>
    <mergeCell ref="I14:I15"/>
    <mergeCell ref="K14:K15"/>
    <mergeCell ref="R14:R15"/>
    <mergeCell ref="S14:S15"/>
    <mergeCell ref="T14:T15"/>
    <mergeCell ref="F20:G20"/>
    <mergeCell ref="U20:V20"/>
    <mergeCell ref="F21:G21"/>
    <mergeCell ref="U21:V21"/>
    <mergeCell ref="F22:G22"/>
    <mergeCell ref="U22:V22"/>
    <mergeCell ref="F23:G23"/>
    <mergeCell ref="U23:V23"/>
    <mergeCell ref="U24:V24"/>
    <mergeCell ref="U25:V25"/>
    <mergeCell ref="B34:W34"/>
    <mergeCell ref="F26:G26"/>
    <mergeCell ref="U26:V26"/>
    <mergeCell ref="W29:X29"/>
    <mergeCell ref="B30:X30"/>
    <mergeCell ref="B33:X33"/>
    <mergeCell ref="F27:G27"/>
    <mergeCell ref="U27:V27"/>
    <mergeCell ref="F28:G28"/>
    <mergeCell ref="U28:V28"/>
    <mergeCell ref="F29:G29"/>
    <mergeCell ref="U29:V29"/>
    <mergeCell ref="AM25:AN25"/>
    <mergeCell ref="AM16:AN16"/>
    <mergeCell ref="AM17:AN17"/>
    <mergeCell ref="AM18:AN18"/>
    <mergeCell ref="AM19:AN19"/>
    <mergeCell ref="AM20:AN20"/>
    <mergeCell ref="Z15:AD15"/>
    <mergeCell ref="AM21:AN21"/>
    <mergeCell ref="AM22:AN22"/>
    <mergeCell ref="AM23:AN23"/>
    <mergeCell ref="AM24:AN24"/>
    <mergeCell ref="B35:X35"/>
    <mergeCell ref="AM26:AN26"/>
    <mergeCell ref="AM27:AN27"/>
    <mergeCell ref="AM28:AN28"/>
    <mergeCell ref="AM29:AN29"/>
    <mergeCell ref="B31:X31"/>
    <mergeCell ref="B32:X32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2025-02-18T14:38:00Z</dcterms:modified>
</cp:coreProperties>
</file>