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FAD2CAE-7279-44BD-86F7-6A6EA7BDFD0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W33" i="1" l="1"/>
  <c r="D10" i="1"/>
  <c r="G12" i="1" s="1"/>
  <c r="F17" i="1" l="1"/>
  <c r="F21" i="1"/>
  <c r="F19" i="1"/>
  <c r="F23" i="1"/>
  <c r="F27" i="1"/>
  <c r="F16" i="1"/>
  <c r="F25" i="1"/>
  <c r="F15" i="1"/>
  <c r="F18" i="1"/>
  <c r="F22" i="1"/>
  <c r="K22" i="1" s="1"/>
  <c r="F20" i="1"/>
  <c r="F26" i="1"/>
  <c r="F24" i="1"/>
  <c r="H22" i="1" l="1"/>
  <c r="I22" i="1"/>
  <c r="J22" i="1" s="1"/>
  <c r="K21" i="1"/>
  <c r="H21" i="1"/>
  <c r="I21" i="1"/>
  <c r="J21" i="1" s="1"/>
  <c r="H17" i="1"/>
  <c r="I17" i="1"/>
  <c r="J17" i="1" s="1"/>
  <c r="K17" i="1"/>
  <c r="I15" i="1"/>
  <c r="J15" i="1" s="1"/>
  <c r="H15" i="1"/>
  <c r="H24" i="1"/>
  <c r="K24" i="1"/>
  <c r="H26" i="1"/>
  <c r="K26" i="1"/>
  <c r="K18" i="1"/>
  <c r="H18" i="1"/>
  <c r="I18" i="1"/>
  <c r="J18" i="1" s="1"/>
  <c r="H25" i="1"/>
  <c r="K25" i="1"/>
  <c r="H16" i="1"/>
  <c r="I16" i="1"/>
  <c r="J16" i="1" s="1"/>
  <c r="K16" i="1"/>
  <c r="H27" i="1"/>
  <c r="K27" i="1"/>
  <c r="K28" i="1"/>
  <c r="I23" i="1"/>
  <c r="J23" i="1" s="1"/>
  <c r="K23" i="1"/>
  <c r="H23" i="1"/>
  <c r="H20" i="1"/>
  <c r="I20" i="1"/>
  <c r="J20" i="1" s="1"/>
  <c r="K20" i="1"/>
  <c r="K19" i="1"/>
  <c r="I19" i="1"/>
  <c r="J19" i="1" s="1"/>
  <c r="H19" i="1"/>
  <c r="L28" i="1" l="1"/>
  <c r="M28" i="1"/>
  <c r="N28" i="1"/>
  <c r="O28" i="1"/>
  <c r="P28" i="1"/>
  <c r="P20" i="1"/>
  <c r="O20" i="1"/>
  <c r="L20" i="1"/>
  <c r="N20" i="1"/>
  <c r="M20" i="1"/>
  <c r="P16" i="1"/>
  <c r="L16" i="1"/>
  <c r="O16" i="1"/>
  <c r="M16" i="1"/>
  <c r="N16" i="1"/>
  <c r="M26" i="1"/>
  <c r="N26" i="1"/>
  <c r="O26" i="1"/>
  <c r="L26" i="1"/>
  <c r="P26" i="1"/>
  <c r="N19" i="1"/>
  <c r="O19" i="1"/>
  <c r="L19" i="1"/>
  <c r="M19" i="1"/>
  <c r="P19" i="1"/>
  <c r="N17" i="1"/>
  <c r="O17" i="1"/>
  <c r="L17" i="1"/>
  <c r="P17" i="1"/>
  <c r="M17" i="1"/>
  <c r="L18" i="1"/>
  <c r="M18" i="1"/>
  <c r="P18" i="1"/>
  <c r="N18" i="1"/>
  <c r="O18" i="1"/>
  <c r="P25" i="1"/>
  <c r="L25" i="1"/>
  <c r="M25" i="1"/>
  <c r="O25" i="1"/>
  <c r="N25" i="1"/>
  <c r="N21" i="1"/>
  <c r="O21" i="1"/>
  <c r="M21" i="1"/>
  <c r="P21" i="1"/>
  <c r="L21" i="1"/>
  <c r="P27" i="1"/>
  <c r="M27" i="1"/>
  <c r="N27" i="1"/>
  <c r="L27" i="1"/>
  <c r="O27" i="1"/>
  <c r="M24" i="1"/>
  <c r="L24" i="1"/>
  <c r="N24" i="1"/>
  <c r="P24" i="1"/>
  <c r="O24" i="1"/>
  <c r="M23" i="1"/>
  <c r="N23" i="1"/>
  <c r="O23" i="1"/>
  <c r="L23" i="1"/>
  <c r="P23" i="1"/>
  <c r="L22" i="1"/>
  <c r="M22" i="1"/>
  <c r="P22" i="1"/>
  <c r="N22" i="1"/>
  <c r="O22" i="1"/>
</calcChain>
</file>

<file path=xl/sharedStrings.xml><?xml version="1.0" encoding="utf-8"?>
<sst xmlns="http://schemas.openxmlformats.org/spreadsheetml/2006/main" count="105" uniqueCount="72">
  <si>
    <t>GRUPLAR</t>
  </si>
  <si>
    <t>BİLANÇO ORANLARI</t>
  </si>
  <si>
    <t>ASGARİ</t>
  </si>
  <si>
    <t>GEREKEN EVRAKLAR</t>
  </si>
  <si>
    <t>A</t>
  </si>
  <si>
    <t>50*8</t>
  </si>
  <si>
    <t>SINIRSIZ</t>
  </si>
  <si>
    <t>B</t>
  </si>
  <si>
    <t>24*6</t>
  </si>
  <si>
    <t>B1</t>
  </si>
  <si>
    <t>18*4</t>
  </si>
  <si>
    <t>C</t>
  </si>
  <si>
    <t>1</t>
  </si>
  <si>
    <t>12*3</t>
  </si>
  <si>
    <t>C1</t>
  </si>
  <si>
    <t>10*3</t>
  </si>
  <si>
    <t>D</t>
  </si>
  <si>
    <t>9*2</t>
  </si>
  <si>
    <t>D1</t>
  </si>
  <si>
    <t>8*2</t>
  </si>
  <si>
    <t>E</t>
  </si>
  <si>
    <t>6*2</t>
  </si>
  <si>
    <t>E1</t>
  </si>
  <si>
    <t>5*2</t>
  </si>
  <si>
    <t>F</t>
  </si>
  <si>
    <t>3*1</t>
  </si>
  <si>
    <t>F1</t>
  </si>
  <si>
    <t>G</t>
  </si>
  <si>
    <t>1*1</t>
  </si>
  <si>
    <t>G1</t>
  </si>
  <si>
    <t>H</t>
  </si>
  <si>
    <t>3A</t>
  </si>
  <si>
    <t>3B</t>
  </si>
  <si>
    <t>4A</t>
  </si>
  <si>
    <t>4B</t>
  </si>
  <si>
    <t>4C</t>
  </si>
  <si>
    <t>TOPLAMI</t>
  </si>
  <si>
    <t>ORTALAMA</t>
  </si>
  <si>
    <r>
      <rPr>
        <b/>
        <sz val="20"/>
        <color theme="1"/>
        <rFont val="Times New Roman"/>
        <family val="1"/>
        <charset val="162"/>
      </rPr>
      <t>3A</t>
    </r>
    <r>
      <rPr>
        <b/>
        <sz val="9"/>
        <color theme="1"/>
        <rFont val="Times New Roman"/>
        <family val="1"/>
        <charset val="162"/>
      </rPr>
      <t xml:space="preserve">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</si>
  <si>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3B</t>
    </r>
    <r>
      <rPr>
        <b/>
        <sz val="9"/>
        <color theme="1"/>
        <rFont val="Times New Roman"/>
        <family val="1"/>
        <charset val="162"/>
      </rPr>
      <t xml:space="preserve">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</si>
  <si>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4A</t>
    </r>
    <r>
      <rPr>
        <b/>
        <sz val="9"/>
        <color theme="1"/>
        <rFont val="Times New Roman"/>
        <family val="1"/>
        <charset val="162"/>
      </rPr>
      <t xml:space="preserve">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</si>
  <si>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rPr>
        <b/>
        <sz val="20"/>
        <color theme="1"/>
        <rFont val="Times New Roman"/>
        <family val="1"/>
        <charset val="162"/>
      </rPr>
      <t>4B</t>
    </r>
    <r>
      <rPr>
        <b/>
        <sz val="9"/>
        <color theme="1"/>
        <rFont val="Times New Roman"/>
        <family val="1"/>
        <charset val="162"/>
      </rPr>
      <t xml:space="preserve">       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</si>
  <si>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r>
      <t xml:space="preserve"> </t>
    </r>
    <r>
      <rPr>
        <b/>
        <sz val="20"/>
        <color theme="1"/>
        <rFont val="Times New Roman"/>
        <family val="1"/>
        <charset val="162"/>
      </rPr>
      <t>4C</t>
    </r>
    <r>
      <rPr>
        <b/>
        <sz val="9"/>
        <color theme="1"/>
        <rFont val="Times New Roman"/>
        <family val="1"/>
        <charset val="162"/>
      </rPr>
      <t xml:space="preserve"> GRUBUNDA YÜKLENECEĞİ  MAX YAPI </t>
    </r>
    <r>
      <rPr>
        <b/>
        <sz val="15"/>
        <color theme="1"/>
        <rFont val="Times New Roman"/>
        <family val="1"/>
        <charset val="162"/>
      </rPr>
      <t>M2 ALANI</t>
    </r>
  </si>
  <si>
    <t>Cari oranın (dönen varlıklar/kısa vadeli borçlar) en az 0,50,</t>
  </si>
  <si>
    <t>Öz kaynak oranının (öz kaynaklar/toplam aktif) en az 0,10,</t>
  </si>
  <si>
    <t>Kısa vadeli banka borçlarının öz kaynaklara oranının 0,75’ten küçük,</t>
  </si>
  <si>
    <t>R1:</t>
  </si>
  <si>
    <t>R2:</t>
  </si>
  <si>
    <t>R3:</t>
  </si>
  <si>
    <t xml:space="preserve"> R1&gt;05 R2&gt;0,1 R3&lt;0,75</t>
  </si>
  <si>
    <t>YAPI SINIR BEDELİ (YSB):</t>
  </si>
  <si>
    <t>YAPI SINIR BEDELİ (YSB)(TL)</t>
  </si>
  <si>
    <t>İSTENMEZ</t>
  </si>
  <si>
    <r>
      <rPr>
        <sz val="9"/>
        <color theme="1"/>
        <rFont val="Times New Roman"/>
        <family val="1"/>
        <charset val="162"/>
      </rPr>
      <t xml:space="preserve">İSTENMEZ </t>
    </r>
    <r>
      <rPr>
        <sz val="10"/>
        <color theme="1"/>
        <rFont val="Times New Roman"/>
        <family val="1"/>
        <charset val="162"/>
      </rPr>
      <t xml:space="preserve"> ANCAK BELGE YENİLEMEDE (1*1)</t>
    </r>
  </si>
  <si>
    <r>
      <rPr>
        <sz val="14"/>
        <color theme="1"/>
        <rFont val="Times New Roman"/>
        <family val="1"/>
        <charset val="162"/>
      </rPr>
      <t>(B)</t>
    </r>
    <r>
      <rPr>
        <b/>
        <sz val="9"/>
        <color theme="1"/>
        <rFont val="Times New Roman"/>
        <family val="1"/>
        <charset val="162"/>
      </rPr>
      <t xml:space="preserve"> MESLEKİ VE TEKNİK YETERLİK                          </t>
    </r>
    <r>
      <rPr>
        <sz val="9"/>
        <color theme="1"/>
        <rFont val="Times New Roman"/>
        <family val="1"/>
        <charset val="162"/>
      </rPr>
      <t xml:space="preserve">(USTA İŞ GÜCÜ) </t>
    </r>
    <r>
      <rPr>
        <b/>
        <sz val="9"/>
        <color theme="1"/>
        <rFont val="Times New Roman"/>
        <family val="1"/>
        <charset val="162"/>
      </rPr>
      <t>*</t>
    </r>
    <r>
      <rPr>
        <sz val="9"/>
        <color theme="1"/>
        <rFont val="Times New Roman"/>
        <family val="1"/>
        <charset val="162"/>
      </rPr>
      <t xml:space="preserve"> (TEKNİK İŞ GÜCÜ) KİŞİ</t>
    </r>
  </si>
  <si>
    <r>
      <rPr>
        <sz val="14"/>
        <color theme="1"/>
        <rFont val="Times New Roman"/>
        <family val="1"/>
        <charset val="162"/>
      </rPr>
      <t xml:space="preserve">(A)  </t>
    </r>
    <r>
      <rPr>
        <sz val="18"/>
        <color theme="1"/>
        <rFont val="Times New Roman"/>
        <family val="1"/>
        <charset val="162"/>
      </rPr>
      <t xml:space="preserve">   </t>
    </r>
    <r>
      <rPr>
        <sz val="10"/>
        <color theme="1"/>
        <rFont val="Times New Roman"/>
        <family val="1"/>
        <charset val="162"/>
      </rPr>
      <t xml:space="preserve">                     </t>
    </r>
    <r>
      <rPr>
        <b/>
        <sz val="10"/>
        <color theme="1"/>
        <rFont val="Times New Roman"/>
        <family val="1"/>
        <charset val="162"/>
      </rPr>
      <t xml:space="preserve"> YETERLİK ORANLARI</t>
    </r>
  </si>
  <si>
    <t>GRUP KAYIT ÜCRETİ</t>
  </si>
  <si>
    <t xml:space="preserve">                                                                   MİMAR MÜHENDİS YILLIK TUTARI ( TL ) </t>
  </si>
  <si>
    <r>
      <rPr>
        <sz val="14"/>
        <color theme="1"/>
        <rFont val="Times New Roman"/>
        <family val="1"/>
        <charset val="162"/>
      </rPr>
      <t>(C)  = YSB*(A)</t>
    </r>
    <r>
      <rPr>
        <sz val="12"/>
        <color theme="1"/>
        <rFont val="Times New Roman"/>
        <family val="1"/>
        <charset val="162"/>
      </rPr>
      <t xml:space="preserve">  </t>
    </r>
    <r>
      <rPr>
        <b/>
        <sz val="12"/>
        <color theme="1"/>
        <rFont val="Times New Roman"/>
        <family val="1"/>
        <charset val="162"/>
      </rPr>
      <t xml:space="preserve">     İŞ DENEYİM TUTARI - (TL)</t>
    </r>
  </si>
  <si>
    <r>
      <rPr>
        <sz val="14"/>
        <color theme="1"/>
        <rFont val="Times New Roman"/>
        <family val="1"/>
        <charset val="162"/>
      </rPr>
      <t xml:space="preserve">(D) =%5*(C ) </t>
    </r>
    <r>
      <rPr>
        <sz val="12"/>
        <color theme="1"/>
        <rFont val="Times New Roman"/>
        <family val="1"/>
        <charset val="162"/>
      </rPr>
      <t xml:space="preserve">    </t>
    </r>
    <r>
      <rPr>
        <b/>
        <sz val="12"/>
        <color theme="1"/>
        <rFont val="Times New Roman"/>
        <family val="1"/>
        <charset val="162"/>
      </rPr>
      <t xml:space="preserve">        ASGARİ BANKA REFERANS TUTARI - (TL)</t>
    </r>
  </si>
  <si>
    <r>
      <t>(</t>
    </r>
    <r>
      <rPr>
        <sz val="14"/>
        <color theme="1"/>
        <rFont val="Times New Roman"/>
        <family val="1"/>
        <charset val="162"/>
      </rPr>
      <t xml:space="preserve">E)  </t>
    </r>
    <r>
      <rPr>
        <sz val="12"/>
        <color theme="1"/>
        <rFont val="Times New Roman"/>
        <family val="1"/>
        <charset val="162"/>
      </rPr>
      <t xml:space="preserve">                                  </t>
    </r>
    <r>
      <rPr>
        <b/>
        <sz val="12"/>
        <color theme="1"/>
        <rFont val="Times New Roman"/>
        <family val="1"/>
        <charset val="162"/>
      </rPr>
      <t xml:space="preserve"> (E VE E1 GRUPLARI İÇİN %10, DAHA ÜST GRUPLAR İÇİN %15) *(C ) =  CİRO - (TL)</t>
    </r>
  </si>
  <si>
    <r>
      <t>(</t>
    </r>
    <r>
      <rPr>
        <sz val="14"/>
        <color theme="1"/>
        <rFont val="Times New Roman"/>
        <family val="1"/>
        <charset val="162"/>
      </rPr>
      <t xml:space="preserve">E1)              </t>
    </r>
    <r>
      <rPr>
        <b/>
        <sz val="12"/>
        <color theme="1"/>
        <rFont val="Times New Roman"/>
        <family val="1"/>
        <charset val="162"/>
      </rPr>
      <t xml:space="preserve"> YAPIM İŞİ SUNULURSA CİRO =  (E*0,80) (TL)</t>
    </r>
  </si>
  <si>
    <r>
      <rPr>
        <sz val="14"/>
        <color theme="1"/>
        <rFont val="Times New Roman"/>
        <family val="1"/>
        <charset val="162"/>
      </rPr>
      <t>(F)</t>
    </r>
    <r>
      <rPr>
        <sz val="12"/>
        <color theme="1"/>
        <rFont val="Times New Roman"/>
        <family val="1"/>
        <charset val="162"/>
      </rPr>
      <t xml:space="preserve">  </t>
    </r>
    <r>
      <rPr>
        <b/>
        <sz val="12"/>
        <color theme="1"/>
        <rFont val="Times New Roman"/>
        <family val="1"/>
        <charset val="162"/>
      </rPr>
      <t xml:space="preserve">                                    TEK PARSELDE YAPILABİLECEK YAPI MALİYETİ - (TL)</t>
    </r>
  </si>
  <si>
    <t>GELİR KOD NO.</t>
  </si>
  <si>
    <t>GRUP TAYİNİ          İTİRAZ              YENİLEME                  AKTİVASYON                     ÜCRETİ</t>
  </si>
  <si>
    <r>
      <t xml:space="preserve">1) </t>
    </r>
    <r>
      <rPr>
        <sz val="12"/>
        <color theme="1"/>
        <rFont val="Times New Roman"/>
        <family val="1"/>
        <charset val="162"/>
      </rPr>
      <t xml:space="preserve">ŞİRKET BAŞVURULARINDA TİCARET SİCİL GAZETESİ VEAY ASLI GİBİDİR SURETİ  </t>
    </r>
    <r>
      <rPr>
        <b/>
        <sz val="12"/>
        <color theme="1"/>
        <rFont val="Times New Roman"/>
        <family val="1"/>
        <charset val="162"/>
      </rPr>
      <t xml:space="preserve">                  2) </t>
    </r>
    <r>
      <rPr>
        <sz val="12"/>
        <color theme="1"/>
        <rFont val="Times New Roman"/>
        <family val="1"/>
        <charset val="162"/>
      </rPr>
      <t xml:space="preserve">TİCARET ODASI ODA KAYIT BELGESİ (ASLI)  </t>
    </r>
    <r>
      <rPr>
        <b/>
        <sz val="12"/>
        <color theme="1"/>
        <rFont val="Times New Roman"/>
        <family val="1"/>
        <charset val="162"/>
      </rPr>
      <t xml:space="preserve">                                     3) </t>
    </r>
    <r>
      <rPr>
        <sz val="12"/>
        <color theme="1"/>
        <rFont val="Times New Roman"/>
        <family val="1"/>
        <charset val="162"/>
      </rPr>
      <t xml:space="preserve">İMZA BEYANNAMESİ </t>
    </r>
    <r>
      <rPr>
        <b/>
        <sz val="12"/>
        <color theme="1"/>
        <rFont val="Times New Roman"/>
        <family val="1"/>
        <charset val="162"/>
      </rPr>
      <t xml:space="preserve">                       4) </t>
    </r>
    <r>
      <rPr>
        <sz val="12"/>
        <color theme="1"/>
        <rFont val="Times New Roman"/>
        <family val="1"/>
        <charset val="162"/>
      </rPr>
      <t xml:space="preserve">BANKA REFERANS MEKTUBU    </t>
    </r>
    <r>
      <rPr>
        <b/>
        <sz val="12"/>
        <color theme="1"/>
        <rFont val="Times New Roman"/>
        <family val="1"/>
        <charset val="162"/>
      </rPr>
      <t xml:space="preserve">                          5) </t>
    </r>
    <r>
      <rPr>
        <sz val="12"/>
        <color theme="1"/>
        <rFont val="Times New Roman"/>
        <family val="1"/>
        <charset val="162"/>
      </rPr>
      <t>ÖDEME DEKONTLARI</t>
    </r>
    <r>
      <rPr>
        <b/>
        <sz val="12"/>
        <color theme="1"/>
        <rFont val="Times New Roman"/>
        <family val="1"/>
        <charset val="162"/>
      </rPr>
      <t xml:space="preserve">                 6) </t>
    </r>
    <r>
      <rPr>
        <sz val="12"/>
        <color theme="1"/>
        <rFont val="Times New Roman"/>
        <family val="1"/>
        <charset val="162"/>
      </rPr>
      <t xml:space="preserve">İŞ BİTİRMELER    </t>
    </r>
    <r>
      <rPr>
        <b/>
        <sz val="12"/>
        <color theme="1"/>
        <rFont val="Times New Roman"/>
        <family val="1"/>
        <charset val="162"/>
      </rPr>
      <t xml:space="preserve">                         7)</t>
    </r>
    <r>
      <rPr>
        <sz val="12"/>
        <color theme="1"/>
        <rFont val="Times New Roman"/>
        <family val="1"/>
        <charset val="162"/>
      </rPr>
      <t xml:space="preserve"> İL MÜDÜRLÜĞÜNÜN    VERECEĞİ DİĞER EVRAKLAR( EK:2-3-4-5-7)</t>
    </r>
  </si>
  <si>
    <r>
      <t>1)</t>
    </r>
    <r>
      <rPr>
        <sz val="12"/>
        <color theme="1"/>
        <rFont val="Calibri"/>
        <family val="2"/>
        <charset val="162"/>
        <scheme val="minor"/>
      </rPr>
      <t>TİCARET ODASI ASIL KAYDI</t>
    </r>
    <r>
      <rPr>
        <b/>
        <sz val="12"/>
        <color theme="1"/>
        <rFont val="Calibri"/>
        <family val="2"/>
        <charset val="162"/>
        <scheme val="minor"/>
      </rPr>
      <t>,</t>
    </r>
    <r>
      <rPr>
        <sz val="12"/>
        <color theme="1"/>
        <rFont val="Calibri"/>
        <family val="2"/>
        <charset val="162"/>
        <scheme val="minor"/>
      </rPr>
      <t xml:space="preserve">ŞİRKETLERDE AYRICA TÜRKİYE SİCİL GAZETESİ </t>
    </r>
    <r>
      <rPr>
        <b/>
        <sz val="12"/>
        <color theme="1"/>
        <rFont val="Calibri"/>
        <family val="2"/>
        <charset val="162"/>
        <scheme val="minor"/>
      </rPr>
      <t xml:space="preserve">      2)</t>
    </r>
    <r>
      <rPr>
        <sz val="12"/>
        <color theme="1"/>
        <rFont val="Calibri"/>
        <family val="2"/>
        <charset val="162"/>
        <scheme val="minor"/>
      </rPr>
      <t xml:space="preserve">İMZA SİRKİSÜ FOTOKOPİSİ  </t>
    </r>
    <r>
      <rPr>
        <b/>
        <sz val="12"/>
        <color theme="1"/>
        <rFont val="Calibri"/>
        <family val="2"/>
        <charset val="162"/>
        <scheme val="minor"/>
      </rPr>
      <t xml:space="preserve">             3)  </t>
    </r>
    <r>
      <rPr>
        <sz val="12"/>
        <color theme="1"/>
        <rFont val="Calibri"/>
        <family val="2"/>
        <charset val="162"/>
        <scheme val="minor"/>
      </rPr>
      <t xml:space="preserve">ÖDEME DEKONTLARI   </t>
    </r>
    <r>
      <rPr>
        <b/>
        <sz val="12"/>
        <color theme="1"/>
        <rFont val="Calibri"/>
        <family val="2"/>
        <charset val="162"/>
        <scheme val="minor"/>
      </rPr>
      <t xml:space="preserve">                          4)</t>
    </r>
    <r>
      <rPr>
        <sz val="12"/>
        <color theme="1"/>
        <rFont val="Calibri"/>
        <family val="2"/>
        <charset val="162"/>
        <scheme val="minor"/>
      </rPr>
      <t xml:space="preserve"> İL MÜDÜRLÜĞÜNÜN  VERECEĞİ DİĞER EVRAKLAR  ( EK:5-7)</t>
    </r>
  </si>
  <si>
    <t xml:space="preserve">ÖDEME İÇİN; İL MÜDÜRLÜĞÜMÜZÜN 2. KATINDA BULUNAN MUHASEBE BİRİMİNDEN REFERANS NUMARASI ALINARAK HALK BANKASINA ELDEN YATIRILIP  DEKONTUN ASLI (ŞEFFAF KAĞIT) ALINACAKTIR </t>
  </si>
  <si>
    <r>
      <t xml:space="preserve">MİMARLIK VE MÜHENDİSLİK HİZMET BEDELLEİNİN HESABINDA KULLANILACAK </t>
    </r>
    <r>
      <rPr>
        <b/>
        <sz val="14"/>
        <color theme="1"/>
        <rFont val="Calibri"/>
        <family val="2"/>
        <charset val="162"/>
        <scheme val="minor"/>
      </rPr>
      <t>2024</t>
    </r>
    <r>
      <rPr>
        <b/>
        <sz val="10"/>
        <color theme="1"/>
        <rFont val="Calibri"/>
        <family val="2"/>
        <charset val="162"/>
        <scheme val="minor"/>
      </rPr>
      <t xml:space="preserve"> YILI YAPI YAKLAŞIK BİRİM MALİYETLERİ (</t>
    </r>
    <r>
      <rPr>
        <b/>
        <sz val="14"/>
        <color theme="1"/>
        <rFont val="Calibri"/>
        <family val="2"/>
        <charset val="162"/>
        <scheme val="minor"/>
      </rPr>
      <t>TL</t>
    </r>
    <r>
      <rPr>
        <b/>
        <sz val="10"/>
        <color theme="1"/>
        <rFont val="Calibri"/>
        <family val="2"/>
        <charset val="162"/>
        <scheme val="minor"/>
      </rPr>
      <t>)</t>
    </r>
  </si>
  <si>
    <t>YAMBİS SİTEMİNDE DEKONTU OLMAYANLAR İÇİN YETKİ BELGE NUMARASI ÜCRETİ : 1167  KODU İLE 9.300,00 TL    fark olursa kodu: 1492 dir.</t>
  </si>
  <si>
    <t>GEÇİCİ YAPI MÜTEAHHİDİ YETKİ BELGESİ NUMARASI KAYIT İŞLEMLERİ ÜCRETİ (GERÇEK VE TÜZEL KİŞİLER İLE ENTEGRE NİTELİĞİNDE OLMAYAN SERA);1168 KODU İLE 3.300,00 TL</t>
  </si>
  <si>
    <t>GEÇİCİ YAPI MÜTEAHHİDİ YETKİ BELGESİ NUMARASI KAYIT İŞLEMLERİ ÜCRETİ (YAPI KOOPERATİFLERİ VE TİCARİ İŞLETMELER);1169 KODU İLE 7.350,00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</si>
</sst>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5"/>
      <color rgb="FFFF0000"/>
      <name val="Times New Roman"/>
      <family val="1"/>
      <charset val="162"/>
    </font>
    <font>
      <b/>
      <sz val="15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5"/>
      <color rgb="FF0070C0"/>
      <name val="Times New Roman"/>
      <family val="1"/>
      <charset val="162"/>
    </font>
    <font>
      <b/>
      <sz val="15"/>
      <color rgb="FF0070C0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sz val="15"/>
      <color theme="1"/>
      <name val="Calibri"/>
      <family val="2"/>
      <scheme val="minor"/>
    </font>
    <font>
      <b/>
      <sz val="15"/>
      <color rgb="FFC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5"/>
      <color theme="1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DCD7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7" fillId="0" borderId="0" xfId="0" applyFont="1"/>
    <xf numFmtId="0" fontId="0" fillId="2" borderId="1" xfId="0" applyFill="1" applyBorder="1"/>
    <xf numFmtId="0" fontId="7" fillId="6" borderId="17" xfId="0" applyFont="1" applyFill="1" applyBorder="1"/>
    <xf numFmtId="0" fontId="22" fillId="6" borderId="17" xfId="0" applyFont="1" applyFill="1" applyBorder="1"/>
    <xf numFmtId="0" fontId="7" fillId="6" borderId="17" xfId="0" applyFont="1" applyFill="1" applyBorder="1" applyAlignment="1">
      <alignment horizontal="left" vertical="center" wrapText="1"/>
    </xf>
    <xf numFmtId="4" fontId="7" fillId="6" borderId="17" xfId="0" applyNumberFormat="1" applyFont="1" applyFill="1" applyBorder="1" applyAlignment="1">
      <alignment vertical="center" wrapText="1"/>
    </xf>
    <xf numFmtId="0" fontId="2" fillId="8" borderId="0" xfId="0" applyFont="1" applyFill="1"/>
    <xf numFmtId="0" fontId="3" fillId="8" borderId="0" xfId="0" applyFont="1" applyFill="1"/>
    <xf numFmtId="1" fontId="2" fillId="7" borderId="9" xfId="0" applyNumberFormat="1" applyFont="1" applyFill="1" applyBorder="1" applyAlignment="1">
      <alignment horizontal="left" vertical="center"/>
    </xf>
    <xf numFmtId="4" fontId="3" fillId="7" borderId="9" xfId="0" applyNumberFormat="1" applyFont="1" applyFill="1" applyBorder="1" applyAlignment="1">
      <alignment horizontal="left"/>
    </xf>
    <xf numFmtId="0" fontId="3" fillId="7" borderId="9" xfId="0" applyFont="1" applyFill="1" applyBorder="1" applyAlignment="1">
      <alignment horizontal="left"/>
    </xf>
    <xf numFmtId="1" fontId="2" fillId="7" borderId="8" xfId="0" applyNumberFormat="1" applyFont="1" applyFill="1" applyBorder="1" applyAlignment="1">
      <alignment horizontal="left" vertical="center"/>
    </xf>
    <xf numFmtId="4" fontId="3" fillId="7" borderId="8" xfId="0" applyNumberFormat="1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1" fontId="2" fillId="7" borderId="8" xfId="0" applyNumberFormat="1" applyFont="1" applyFill="1" applyBorder="1" applyAlignment="1">
      <alignment horizontal="left" vertical="center" wrapText="1"/>
    </xf>
    <xf numFmtId="4" fontId="2" fillId="7" borderId="8" xfId="0" applyNumberFormat="1" applyFont="1" applyFill="1" applyBorder="1" applyAlignment="1">
      <alignment horizontal="left"/>
    </xf>
    <xf numFmtId="0" fontId="2" fillId="7" borderId="14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 wrapText="1"/>
    </xf>
    <xf numFmtId="4" fontId="15" fillId="8" borderId="6" xfId="0" applyNumberFormat="1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center" vertical="center" textRotation="90" wrapText="1"/>
    </xf>
    <xf numFmtId="0" fontId="8" fillId="10" borderId="8" xfId="0" applyFont="1" applyFill="1" applyBorder="1" applyAlignment="1">
      <alignment horizontal="center" vertical="center" textRotation="90" wrapText="1"/>
    </xf>
    <xf numFmtId="0" fontId="19" fillId="11" borderId="9" xfId="0" applyFont="1" applyFill="1" applyBorder="1" applyAlignment="1">
      <alignment horizontal="left"/>
    </xf>
    <xf numFmtId="0" fontId="2" fillId="11" borderId="9" xfId="0" applyFont="1" applyFill="1" applyBorder="1" applyAlignment="1">
      <alignment horizontal="left"/>
    </xf>
    <xf numFmtId="4" fontId="2" fillId="11" borderId="9" xfId="0" applyNumberFormat="1" applyFont="1" applyFill="1" applyBorder="1" applyAlignment="1">
      <alignment horizontal="left" vertical="top"/>
    </xf>
    <xf numFmtId="2" fontId="2" fillId="11" borderId="8" xfId="0" applyNumberFormat="1" applyFont="1" applyFill="1" applyBorder="1" applyAlignment="1">
      <alignment horizontal="left"/>
    </xf>
    <xf numFmtId="16" fontId="2" fillId="11" borderId="8" xfId="0" applyNumberFormat="1" applyFont="1" applyFill="1" applyBorder="1" applyAlignment="1">
      <alignment horizontal="left"/>
    </xf>
    <xf numFmtId="4" fontId="2" fillId="11" borderId="8" xfId="0" applyNumberFormat="1" applyFont="1" applyFill="1" applyBorder="1" applyAlignment="1">
      <alignment horizontal="left" vertical="top"/>
    </xf>
    <xf numFmtId="0" fontId="2" fillId="11" borderId="8" xfId="0" applyFont="1" applyFill="1" applyBorder="1" applyAlignment="1">
      <alignment horizontal="left"/>
    </xf>
    <xf numFmtId="4" fontId="2" fillId="11" borderId="8" xfId="0" applyNumberFormat="1" applyFont="1" applyFill="1" applyBorder="1" applyAlignment="1">
      <alignment horizontal="left" vertical="center" wrapText="1"/>
    </xf>
    <xf numFmtId="4" fontId="2" fillId="11" borderId="8" xfId="0" applyNumberFormat="1" applyFont="1" applyFill="1" applyBorder="1" applyAlignment="1">
      <alignment horizontal="left"/>
    </xf>
    <xf numFmtId="4" fontId="10" fillId="12" borderId="8" xfId="0" applyNumberFormat="1" applyFont="1" applyFill="1" applyBorder="1" applyAlignment="1">
      <alignment horizontal="left"/>
    </xf>
    <xf numFmtId="4" fontId="10" fillId="12" borderId="8" xfId="0" applyNumberFormat="1" applyFont="1" applyFill="1" applyBorder="1" applyAlignment="1">
      <alignment horizontal="left" wrapText="1"/>
    </xf>
    <xf numFmtId="4" fontId="11" fillId="12" borderId="8" xfId="0" applyNumberFormat="1" applyFont="1" applyFill="1" applyBorder="1" applyAlignment="1">
      <alignment horizontal="left" vertical="center" wrapText="1"/>
    </xf>
    <xf numFmtId="4" fontId="5" fillId="5" borderId="8" xfId="0" applyNumberFormat="1" applyFont="1" applyFill="1" applyBorder="1" applyAlignment="1">
      <alignment horizontal="left"/>
    </xf>
    <xf numFmtId="4" fontId="5" fillId="5" borderId="8" xfId="0" applyNumberFormat="1" applyFont="1" applyFill="1" applyBorder="1" applyAlignment="1">
      <alignment horizontal="left" wrapText="1"/>
    </xf>
    <xf numFmtId="4" fontId="5" fillId="5" borderId="8" xfId="0" applyNumberFormat="1" applyFont="1" applyFill="1" applyBorder="1" applyAlignment="1">
      <alignment horizontal="left" vertical="center"/>
    </xf>
    <xf numFmtId="4" fontId="6" fillId="5" borderId="8" xfId="0" applyNumberFormat="1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left" vertical="top"/>
    </xf>
    <xf numFmtId="0" fontId="10" fillId="12" borderId="9" xfId="0" applyFont="1" applyFill="1" applyBorder="1" applyAlignment="1">
      <alignment horizontal="left" vertical="top"/>
    </xf>
    <xf numFmtId="4" fontId="23" fillId="0" borderId="8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/>
    </xf>
    <xf numFmtId="4" fontId="4" fillId="14" borderId="8" xfId="0" applyNumberFormat="1" applyFont="1" applyFill="1" applyBorder="1" applyAlignment="1">
      <alignment horizontal="left" vertical="center" wrapText="1"/>
    </xf>
    <xf numFmtId="0" fontId="4" fillId="14" borderId="14" xfId="0" applyFont="1" applyFill="1" applyBorder="1" applyAlignment="1">
      <alignment horizontal="left" vertical="center" wrapText="1"/>
    </xf>
    <xf numFmtId="0" fontId="4" fillId="14" borderId="8" xfId="0" applyFont="1" applyFill="1" applyBorder="1" applyAlignment="1">
      <alignment horizontal="left" vertical="center" wrapText="1"/>
    </xf>
    <xf numFmtId="164" fontId="2" fillId="7" borderId="9" xfId="0" applyNumberFormat="1" applyFont="1" applyFill="1" applyBorder="1" applyAlignment="1">
      <alignment horizontal="left" vertical="center"/>
    </xf>
    <xf numFmtId="4" fontId="3" fillId="7" borderId="9" xfId="0" applyNumberFormat="1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left" vertical="center"/>
    </xf>
    <xf numFmtId="0" fontId="13" fillId="9" borderId="6" xfId="0" applyFont="1" applyFill="1" applyBorder="1" applyAlignment="1">
      <alignment horizontal="left" vertical="center"/>
    </xf>
    <xf numFmtId="0" fontId="20" fillId="6" borderId="18" xfId="0" applyFont="1" applyFill="1" applyBorder="1" applyAlignment="1">
      <alignment horizontal="center" wrapText="1"/>
    </xf>
    <xf numFmtId="0" fontId="20" fillId="6" borderId="19" xfId="0" applyFont="1" applyFill="1" applyBorder="1" applyAlignment="1">
      <alignment horizont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4" fontId="2" fillId="11" borderId="14" xfId="0" applyNumberFormat="1" applyFont="1" applyFill="1" applyBorder="1" applyAlignment="1">
      <alignment horizontal="left" vertical="top"/>
    </xf>
    <xf numFmtId="4" fontId="2" fillId="11" borderId="6" xfId="0" applyNumberFormat="1" applyFont="1" applyFill="1" applyBorder="1" applyAlignment="1">
      <alignment horizontal="left" vertical="top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top"/>
    </xf>
    <xf numFmtId="0" fontId="18" fillId="3" borderId="4" xfId="0" applyFont="1" applyFill="1" applyBorder="1" applyAlignment="1">
      <alignment horizontal="center" vertical="top"/>
    </xf>
    <xf numFmtId="0" fontId="17" fillId="10" borderId="8" xfId="0" applyFont="1" applyFill="1" applyBorder="1" applyAlignment="1">
      <alignment horizontal="center" vertical="center" wrapText="1"/>
    </xf>
    <xf numFmtId="4" fontId="3" fillId="7" borderId="9" xfId="0" applyNumberFormat="1" applyFont="1" applyFill="1" applyBorder="1" applyAlignment="1">
      <alignment horizontal="left"/>
    </xf>
    <xf numFmtId="0" fontId="17" fillId="6" borderId="10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center" vertical="center" textRotation="90"/>
    </xf>
    <xf numFmtId="0" fontId="1" fillId="10" borderId="9" xfId="0" applyFont="1" applyFill="1" applyBorder="1" applyAlignment="1">
      <alignment horizontal="center" vertical="center" textRotation="90"/>
    </xf>
    <xf numFmtId="0" fontId="1" fillId="10" borderId="7" xfId="0" applyFont="1" applyFill="1" applyBorder="1" applyAlignment="1">
      <alignment horizontal="center" vertical="center" textRotation="90" wrapText="1"/>
    </xf>
    <xf numFmtId="0" fontId="1" fillId="10" borderId="9" xfId="0" applyFont="1" applyFill="1" applyBorder="1" applyAlignment="1">
      <alignment horizontal="center" vertical="center" textRotation="90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top"/>
    </xf>
    <xf numFmtId="4" fontId="18" fillId="3" borderId="3" xfId="0" applyNumberFormat="1" applyFont="1" applyFill="1" applyBorder="1" applyAlignment="1">
      <alignment horizontal="center" vertical="top"/>
    </xf>
    <xf numFmtId="4" fontId="18" fillId="3" borderId="6" xfId="0" applyNumberFormat="1" applyFont="1" applyFill="1" applyBorder="1" applyAlignment="1">
      <alignment horizontal="center" vertical="top"/>
    </xf>
    <xf numFmtId="0" fontId="8" fillId="10" borderId="7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right" vertical="center" wrapText="1"/>
    </xf>
    <xf numFmtId="0" fontId="15" fillId="8" borderId="3" xfId="0" applyFont="1" applyFill="1" applyBorder="1" applyAlignment="1">
      <alignment horizontal="righ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left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7" borderId="9" xfId="0" applyNumberFormat="1" applyFont="1" applyFill="1" applyBorder="1" applyAlignment="1">
      <alignment horizontal="left" vertical="center"/>
    </xf>
    <xf numFmtId="4" fontId="2" fillId="7" borderId="14" xfId="0" applyNumberFormat="1" applyFont="1" applyFill="1" applyBorder="1" applyAlignment="1">
      <alignment horizontal="left"/>
    </xf>
    <xf numFmtId="4" fontId="2" fillId="7" borderId="6" xfId="0" applyNumberFormat="1" applyFont="1" applyFill="1" applyBorder="1" applyAlignment="1">
      <alignment horizontal="left"/>
    </xf>
    <xf numFmtId="4" fontId="4" fillId="14" borderId="14" xfId="0" applyNumberFormat="1" applyFont="1" applyFill="1" applyBorder="1" applyAlignment="1">
      <alignment horizontal="left" vertical="center" wrapText="1"/>
    </xf>
    <xf numFmtId="4" fontId="4" fillId="14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3" fillId="7" borderId="14" xfId="0" applyNumberFormat="1" applyFont="1" applyFill="1" applyBorder="1" applyAlignment="1">
      <alignment horizontal="left"/>
    </xf>
    <xf numFmtId="4" fontId="3" fillId="7" borderId="6" xfId="0" applyNumberFormat="1" applyFont="1" applyFill="1" applyBorder="1" applyAlignment="1">
      <alignment horizontal="left"/>
    </xf>
    <xf numFmtId="4" fontId="3" fillId="7" borderId="15" xfId="0" applyNumberFormat="1" applyFont="1" applyFill="1" applyBorder="1" applyAlignment="1">
      <alignment horizontal="left"/>
    </xf>
    <xf numFmtId="4" fontId="3" fillId="7" borderId="1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37"/>
  <sheetViews>
    <sheetView tabSelected="1" zoomScale="55" zoomScaleNormal="55" workbookViewId="0">
      <selection activeCell="Q9" sqref="Q9"/>
    </sheetView>
  </sheetViews>
  <sheetFormatPr defaultRowHeight="15" x14ac:dyDescent="0.25"/>
  <cols>
    <col min="2" max="2" width="6.7109375" customWidth="1"/>
    <col min="3" max="3" width="23.7109375" customWidth="1"/>
    <col min="4" max="4" width="14.140625" customWidth="1"/>
    <col min="5" max="5" width="15.5703125" customWidth="1"/>
    <col min="8" max="8" width="16.5703125" customWidth="1"/>
    <col min="9" max="10" width="19.5703125" customWidth="1"/>
    <col min="11" max="11" width="21.7109375" customWidth="1"/>
    <col min="12" max="12" width="14.5703125" customWidth="1"/>
    <col min="13" max="13" width="16.7109375" customWidth="1"/>
    <col min="14" max="14" width="14.5703125" customWidth="1"/>
    <col min="15" max="15" width="17.140625" customWidth="1"/>
    <col min="16" max="16" width="14.28515625" customWidth="1"/>
    <col min="17" max="17" width="9.7109375" customWidth="1"/>
    <col min="18" max="18" width="12.5703125" customWidth="1"/>
    <col min="19" max="19" width="9.5703125" customWidth="1"/>
    <col min="21" max="21" width="2.85546875" customWidth="1"/>
    <col min="23" max="23" width="22.85546875" customWidth="1"/>
    <col min="25" max="25" width="15.140625" customWidth="1"/>
    <col min="26" max="26" width="13" customWidth="1"/>
    <col min="27" max="27" width="11.7109375" customWidth="1"/>
    <col min="34" max="34" width="2.28515625" customWidth="1"/>
    <col min="35" max="35" width="14.7109375" customWidth="1"/>
    <col min="36" max="36" width="10.5703125" customWidth="1"/>
  </cols>
  <sheetData>
    <row r="1" spans="2:39" ht="16.5" customHeight="1" x14ac:dyDescent="0.25"/>
    <row r="2" spans="2:39" ht="61.5" customHeight="1" x14ac:dyDescent="0.3">
      <c r="C2" s="53" t="s">
        <v>68</v>
      </c>
      <c r="D2" s="54"/>
    </row>
    <row r="3" spans="2:39" x14ac:dyDescent="0.25">
      <c r="C3" s="3" t="s">
        <v>31</v>
      </c>
      <c r="D3" s="3">
        <v>12250</v>
      </c>
    </row>
    <row r="4" spans="2:39" x14ac:dyDescent="0.25">
      <c r="C4" s="3" t="s">
        <v>32</v>
      </c>
      <c r="D4" s="3">
        <v>14400</v>
      </c>
    </row>
    <row r="5" spans="2:39" x14ac:dyDescent="0.25">
      <c r="C5" s="3" t="s">
        <v>33</v>
      </c>
      <c r="D5" s="3">
        <v>15300</v>
      </c>
    </row>
    <row r="6" spans="2:39" x14ac:dyDescent="0.25">
      <c r="C6" s="3" t="s">
        <v>34</v>
      </c>
      <c r="D6" s="4">
        <v>17400</v>
      </c>
    </row>
    <row r="7" spans="2:39" x14ac:dyDescent="0.25">
      <c r="C7" s="3" t="s">
        <v>35</v>
      </c>
      <c r="D7" s="3">
        <v>18700</v>
      </c>
    </row>
    <row r="8" spans="2:39" x14ac:dyDescent="0.25">
      <c r="C8" s="3" t="s">
        <v>36</v>
      </c>
      <c r="D8" s="3">
        <f>D3+D4+D5+D6+D7</f>
        <v>78050</v>
      </c>
    </row>
    <row r="9" spans="2:39" x14ac:dyDescent="0.25">
      <c r="C9" s="3" t="s">
        <v>37</v>
      </c>
      <c r="D9" s="3">
        <f>D8/5</f>
        <v>15610</v>
      </c>
    </row>
    <row r="10" spans="2:39" ht="34.5" customHeight="1" x14ac:dyDescent="0.25">
      <c r="C10" s="5" t="s">
        <v>51</v>
      </c>
      <c r="D10" s="6">
        <f>45000*D9</f>
        <v>702450000</v>
      </c>
    </row>
    <row r="11" spans="2:39" ht="15.75" thickBot="1" x14ac:dyDescent="0.3">
      <c r="C11" s="1"/>
      <c r="D11" s="1"/>
    </row>
    <row r="12" spans="2:39" ht="18.75" customHeight="1" thickTop="1" thickBot="1" x14ac:dyDescent="0.3">
      <c r="B12" s="2"/>
      <c r="C12" s="63" t="s">
        <v>50</v>
      </c>
      <c r="D12" s="64"/>
      <c r="E12" s="64"/>
      <c r="F12" s="65"/>
      <c r="G12" s="83">
        <f>D10</f>
        <v>702450000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</row>
    <row r="13" spans="2:39" ht="27" customHeight="1" thickTop="1" thickBot="1" x14ac:dyDescent="0.3">
      <c r="B13" s="74" t="s">
        <v>0</v>
      </c>
      <c r="C13" s="76" t="s">
        <v>1</v>
      </c>
      <c r="D13" s="78" t="s">
        <v>2</v>
      </c>
      <c r="E13" s="79"/>
      <c r="F13" s="79"/>
      <c r="G13" s="80"/>
      <c r="H13" s="61" t="s">
        <v>59</v>
      </c>
      <c r="I13" s="61" t="s">
        <v>60</v>
      </c>
      <c r="J13" s="61" t="s">
        <v>61</v>
      </c>
      <c r="K13" s="61" t="s">
        <v>62</v>
      </c>
      <c r="L13" s="86" t="s">
        <v>38</v>
      </c>
      <c r="M13" s="86" t="s">
        <v>39</v>
      </c>
      <c r="N13" s="86" t="s">
        <v>40</v>
      </c>
      <c r="O13" s="86" t="s">
        <v>41</v>
      </c>
      <c r="P13" s="86" t="s">
        <v>42</v>
      </c>
      <c r="Q13" s="61" t="s">
        <v>63</v>
      </c>
      <c r="R13" s="66" t="s">
        <v>64</v>
      </c>
      <c r="S13" s="61" t="s">
        <v>63</v>
      </c>
      <c r="T13" s="66" t="s">
        <v>56</v>
      </c>
      <c r="U13" s="66"/>
      <c r="V13" s="55" t="s">
        <v>3</v>
      </c>
      <c r="W13" s="56"/>
    </row>
    <row r="14" spans="2:39" ht="117.75" customHeight="1" thickTop="1" thickBot="1" x14ac:dyDescent="0.3">
      <c r="B14" s="75"/>
      <c r="C14" s="77"/>
      <c r="D14" s="22" t="s">
        <v>55</v>
      </c>
      <c r="E14" s="23" t="s">
        <v>54</v>
      </c>
      <c r="F14" s="81" t="s">
        <v>58</v>
      </c>
      <c r="G14" s="82"/>
      <c r="H14" s="62"/>
      <c r="I14" s="62"/>
      <c r="J14" s="62"/>
      <c r="K14" s="62"/>
      <c r="L14" s="87"/>
      <c r="M14" s="87"/>
      <c r="N14" s="87"/>
      <c r="O14" s="87"/>
      <c r="P14" s="87"/>
      <c r="Q14" s="62"/>
      <c r="R14" s="66"/>
      <c r="S14" s="62"/>
      <c r="T14" s="66"/>
      <c r="U14" s="66"/>
      <c r="V14" s="57"/>
      <c r="W14" s="58"/>
      <c r="Y14" s="102"/>
      <c r="Z14" s="102"/>
      <c r="AA14" s="102"/>
      <c r="AB14" s="102"/>
      <c r="AC14" s="102"/>
    </row>
    <row r="15" spans="2:39" ht="20.100000000000001" customHeight="1" thickTop="1" thickBot="1" x14ac:dyDescent="0.3">
      <c r="B15" s="18" t="s">
        <v>4</v>
      </c>
      <c r="C15" s="24" t="s">
        <v>49</v>
      </c>
      <c r="D15" s="25">
        <v>2</v>
      </c>
      <c r="E15" s="25" t="s">
        <v>5</v>
      </c>
      <c r="F15" s="59">
        <f>G12*D15</f>
        <v>1404900000</v>
      </c>
      <c r="G15" s="60"/>
      <c r="H15" s="26">
        <f>0.05*F15</f>
        <v>70245000</v>
      </c>
      <c r="I15" s="26">
        <f t="shared" ref="I15:I21" si="0">0.15*F15</f>
        <v>210735000</v>
      </c>
      <c r="J15" s="26">
        <f>I15*0.8</f>
        <v>168588000</v>
      </c>
      <c r="K15" s="41" t="s">
        <v>6</v>
      </c>
      <c r="L15" s="40" t="s">
        <v>6</v>
      </c>
      <c r="M15" s="40" t="s">
        <v>6</v>
      </c>
      <c r="N15" s="40" t="s">
        <v>6</v>
      </c>
      <c r="O15" s="40" t="s">
        <v>6</v>
      </c>
      <c r="P15" s="40" t="s">
        <v>6</v>
      </c>
      <c r="Q15" s="9">
        <v>1281</v>
      </c>
      <c r="R15" s="10">
        <v>24000</v>
      </c>
      <c r="S15" s="11">
        <v>1289</v>
      </c>
      <c r="T15" s="67">
        <v>95250</v>
      </c>
      <c r="U15" s="67"/>
      <c r="V15" s="68" t="s">
        <v>65</v>
      </c>
      <c r="W15" s="69"/>
      <c r="AI15" s="48">
        <v>1.01694912</v>
      </c>
      <c r="AJ15" s="10">
        <v>14700</v>
      </c>
      <c r="AK15" s="11"/>
      <c r="AL15" s="105">
        <v>58500</v>
      </c>
      <c r="AM15" s="106"/>
    </row>
    <row r="16" spans="2:39" ht="20.100000000000001" customHeight="1" thickTop="1" thickBot="1" x14ac:dyDescent="0.35">
      <c r="B16" s="19" t="s">
        <v>7</v>
      </c>
      <c r="C16" s="24" t="s">
        <v>49</v>
      </c>
      <c r="D16" s="27">
        <v>1.4</v>
      </c>
      <c r="E16" s="28" t="s">
        <v>8</v>
      </c>
      <c r="F16" s="59">
        <f>G12*D16</f>
        <v>983429999.99999988</v>
      </c>
      <c r="G16" s="60"/>
      <c r="H16" s="29">
        <f t="shared" ref="H16:H27" si="1">0.05*F16</f>
        <v>49171500</v>
      </c>
      <c r="I16" s="29">
        <f t="shared" si="0"/>
        <v>147514499.99999997</v>
      </c>
      <c r="J16" s="26">
        <f t="shared" ref="J16:J23" si="2">I16*0.8</f>
        <v>118011599.99999999</v>
      </c>
      <c r="K16" s="33">
        <f t="shared" ref="K16:K21" si="3">F16</f>
        <v>983429999.99999988</v>
      </c>
      <c r="L16" s="36">
        <f>K16/D3</f>
        <v>80279.999999999985</v>
      </c>
      <c r="M16" s="36">
        <f>K16/D4</f>
        <v>68293.749999999985</v>
      </c>
      <c r="N16" s="36">
        <f>K16/D5</f>
        <v>64276.470588235286</v>
      </c>
      <c r="O16" s="36">
        <f>K16/D6</f>
        <v>56518.96551724137</v>
      </c>
      <c r="P16" s="36">
        <f>K16/D7</f>
        <v>52589.839572192504</v>
      </c>
      <c r="Q16" s="12">
        <v>1280</v>
      </c>
      <c r="R16" s="10">
        <v>18400</v>
      </c>
      <c r="S16" s="14">
        <v>1288</v>
      </c>
      <c r="T16" s="67">
        <v>72000</v>
      </c>
      <c r="U16" s="67"/>
      <c r="V16" s="70"/>
      <c r="W16" s="71"/>
      <c r="AI16" s="48">
        <v>1.01694912</v>
      </c>
      <c r="AJ16" s="13">
        <v>11300</v>
      </c>
      <c r="AK16" s="14"/>
      <c r="AL16" s="103">
        <v>44300</v>
      </c>
      <c r="AM16" s="104"/>
    </row>
    <row r="17" spans="2:39" ht="20.100000000000001" customHeight="1" thickTop="1" thickBot="1" x14ac:dyDescent="0.35">
      <c r="B17" s="19" t="s">
        <v>9</v>
      </c>
      <c r="C17" s="24" t="s">
        <v>49</v>
      </c>
      <c r="D17" s="27">
        <v>1.2</v>
      </c>
      <c r="E17" s="28" t="s">
        <v>10</v>
      </c>
      <c r="F17" s="59">
        <f>G12*D17</f>
        <v>842940000</v>
      </c>
      <c r="G17" s="60"/>
      <c r="H17" s="29">
        <f t="shared" si="1"/>
        <v>42147000</v>
      </c>
      <c r="I17" s="29">
        <f t="shared" si="0"/>
        <v>126441000</v>
      </c>
      <c r="J17" s="26">
        <f t="shared" si="2"/>
        <v>101152800</v>
      </c>
      <c r="K17" s="33">
        <f t="shared" si="3"/>
        <v>842940000</v>
      </c>
      <c r="L17" s="36">
        <f>K17/D3</f>
        <v>68811.428571428565</v>
      </c>
      <c r="M17" s="36">
        <f>K17/D4</f>
        <v>58537.5</v>
      </c>
      <c r="N17" s="36">
        <f>K17/D5</f>
        <v>55094.117647058825</v>
      </c>
      <c r="O17" s="36">
        <f>K17/D6</f>
        <v>48444.827586206899</v>
      </c>
      <c r="P17" s="36">
        <f>K17/D7</f>
        <v>45077.005347593586</v>
      </c>
      <c r="Q17" s="12">
        <v>1295</v>
      </c>
      <c r="R17" s="10">
        <v>16200</v>
      </c>
      <c r="S17" s="14">
        <v>1301</v>
      </c>
      <c r="T17" s="67">
        <v>64150</v>
      </c>
      <c r="U17" s="67"/>
      <c r="V17" s="70"/>
      <c r="W17" s="71"/>
      <c r="AI17" s="48">
        <v>1.01694912</v>
      </c>
      <c r="AJ17" s="13">
        <v>9900</v>
      </c>
      <c r="AK17" s="14"/>
      <c r="AL17" s="103">
        <v>39400</v>
      </c>
      <c r="AM17" s="104"/>
    </row>
    <row r="18" spans="2:39" ht="20.100000000000001" customHeight="1" thickTop="1" thickBot="1" x14ac:dyDescent="0.35">
      <c r="B18" s="19" t="s">
        <v>11</v>
      </c>
      <c r="C18" s="24" t="s">
        <v>49</v>
      </c>
      <c r="D18" s="27" t="s">
        <v>12</v>
      </c>
      <c r="E18" s="30" t="s">
        <v>13</v>
      </c>
      <c r="F18" s="59">
        <f>G12*D18</f>
        <v>702450000</v>
      </c>
      <c r="G18" s="60"/>
      <c r="H18" s="29">
        <f t="shared" si="1"/>
        <v>35122500</v>
      </c>
      <c r="I18" s="29">
        <f t="shared" si="0"/>
        <v>105367500</v>
      </c>
      <c r="J18" s="26">
        <f t="shared" si="2"/>
        <v>84294000</v>
      </c>
      <c r="K18" s="33">
        <f t="shared" si="3"/>
        <v>702450000</v>
      </c>
      <c r="L18" s="36">
        <f>K18/D3</f>
        <v>57342.857142857145</v>
      </c>
      <c r="M18" s="36">
        <f>K18/D4</f>
        <v>48781.25</v>
      </c>
      <c r="N18" s="36">
        <f>K18/D5</f>
        <v>45911.76470588235</v>
      </c>
      <c r="O18" s="36">
        <f>K18/D6</f>
        <v>40370.689655172413</v>
      </c>
      <c r="P18" s="36">
        <f>K18/D7</f>
        <v>37564.171122994652</v>
      </c>
      <c r="Q18" s="12">
        <v>1279</v>
      </c>
      <c r="R18" s="10">
        <v>14000</v>
      </c>
      <c r="S18" s="14">
        <v>1287</v>
      </c>
      <c r="T18" s="67">
        <v>53750</v>
      </c>
      <c r="U18" s="67"/>
      <c r="V18" s="70"/>
      <c r="W18" s="71"/>
      <c r="AI18" s="48">
        <v>1.01694912</v>
      </c>
      <c r="AJ18" s="13">
        <v>8600</v>
      </c>
      <c r="AK18" s="14"/>
      <c r="AL18" s="103">
        <v>33000</v>
      </c>
      <c r="AM18" s="104"/>
    </row>
    <row r="19" spans="2:39" ht="20.100000000000001" customHeight="1" thickTop="1" thickBot="1" x14ac:dyDescent="0.35">
      <c r="B19" s="19" t="s">
        <v>14</v>
      </c>
      <c r="C19" s="24" t="s">
        <v>49</v>
      </c>
      <c r="D19" s="27">
        <v>0.83333333333000004</v>
      </c>
      <c r="E19" s="30" t="s">
        <v>15</v>
      </c>
      <c r="F19" s="59">
        <f>G12*D19</f>
        <v>585374999.99765849</v>
      </c>
      <c r="G19" s="60"/>
      <c r="H19" s="29">
        <f t="shared" si="1"/>
        <v>29268749.999882925</v>
      </c>
      <c r="I19" s="29">
        <f t="shared" si="0"/>
        <v>87806249.999648765</v>
      </c>
      <c r="J19" s="26">
        <f t="shared" si="2"/>
        <v>70244999.999719009</v>
      </c>
      <c r="K19" s="33">
        <f t="shared" si="3"/>
        <v>585374999.99765849</v>
      </c>
      <c r="L19" s="36">
        <f>K19/D3</f>
        <v>47785.714285523143</v>
      </c>
      <c r="M19" s="36">
        <f>K19/D4</f>
        <v>40651.041666504061</v>
      </c>
      <c r="N19" s="36">
        <f>K19/D5</f>
        <v>38259.803921415587</v>
      </c>
      <c r="O19" s="36">
        <f>K19/D6</f>
        <v>33642.241379175772</v>
      </c>
      <c r="P19" s="36">
        <f>K19/D7</f>
        <v>31303.475935703664</v>
      </c>
      <c r="Q19" s="12">
        <v>1294</v>
      </c>
      <c r="R19" s="10">
        <v>12100</v>
      </c>
      <c r="S19" s="14">
        <v>1300</v>
      </c>
      <c r="T19" s="67">
        <v>47850</v>
      </c>
      <c r="U19" s="67"/>
      <c r="V19" s="70"/>
      <c r="W19" s="71"/>
      <c r="AI19" s="48">
        <v>1.01694912</v>
      </c>
      <c r="AJ19" s="13">
        <v>7400</v>
      </c>
      <c r="AK19" s="14"/>
      <c r="AL19" s="103">
        <v>29400</v>
      </c>
      <c r="AM19" s="104"/>
    </row>
    <row r="20" spans="2:39" ht="20.100000000000001" customHeight="1" thickTop="1" thickBot="1" x14ac:dyDescent="0.35">
      <c r="B20" s="19" t="s">
        <v>16</v>
      </c>
      <c r="C20" s="24" t="s">
        <v>49</v>
      </c>
      <c r="D20" s="27">
        <v>0.66666666666665997</v>
      </c>
      <c r="E20" s="30" t="s">
        <v>17</v>
      </c>
      <c r="F20" s="59">
        <f>G12*D20</f>
        <v>468299999.99999529</v>
      </c>
      <c r="G20" s="60"/>
      <c r="H20" s="29">
        <f t="shared" si="1"/>
        <v>23414999.999999765</v>
      </c>
      <c r="I20" s="29">
        <f t="shared" si="0"/>
        <v>70244999.999999285</v>
      </c>
      <c r="J20" s="26">
        <f t="shared" si="2"/>
        <v>56195999.999999434</v>
      </c>
      <c r="K20" s="33">
        <f t="shared" si="3"/>
        <v>468299999.99999529</v>
      </c>
      <c r="L20" s="36">
        <f>K20/D3</f>
        <v>38228.571428571042</v>
      </c>
      <c r="M20" s="36">
        <f>K20/D4</f>
        <v>32520.833333333005</v>
      </c>
      <c r="N20" s="36">
        <f>K20/D5</f>
        <v>30607.843137254593</v>
      </c>
      <c r="O20" s="36">
        <f>K20/D6</f>
        <v>26913.793103448006</v>
      </c>
      <c r="P20" s="36">
        <f>K20/D7</f>
        <v>25042.780748662848</v>
      </c>
      <c r="Q20" s="12">
        <v>1278</v>
      </c>
      <c r="R20" s="10">
        <v>11100</v>
      </c>
      <c r="S20" s="14">
        <v>1286</v>
      </c>
      <c r="T20" s="67">
        <v>40500</v>
      </c>
      <c r="U20" s="67"/>
      <c r="V20" s="70"/>
      <c r="W20" s="71"/>
      <c r="AI20" s="48">
        <v>1.01694912</v>
      </c>
      <c r="AJ20" s="13">
        <v>6200</v>
      </c>
      <c r="AK20" s="14"/>
      <c r="AL20" s="103">
        <v>24800</v>
      </c>
      <c r="AM20" s="104"/>
    </row>
    <row r="21" spans="2:39" ht="20.100000000000001" customHeight="1" thickTop="1" thickBot="1" x14ac:dyDescent="0.35">
      <c r="B21" s="19" t="s">
        <v>18</v>
      </c>
      <c r="C21" s="24" t="s">
        <v>49</v>
      </c>
      <c r="D21" s="27">
        <v>0.5</v>
      </c>
      <c r="E21" s="30" t="s">
        <v>19</v>
      </c>
      <c r="F21" s="59">
        <f>G12*D21</f>
        <v>351225000</v>
      </c>
      <c r="G21" s="60"/>
      <c r="H21" s="29">
        <f t="shared" si="1"/>
        <v>17561250</v>
      </c>
      <c r="I21" s="29">
        <f t="shared" si="0"/>
        <v>52683750</v>
      </c>
      <c r="J21" s="26">
        <f t="shared" si="2"/>
        <v>42147000</v>
      </c>
      <c r="K21" s="33">
        <f t="shared" si="3"/>
        <v>351225000</v>
      </c>
      <c r="L21" s="36">
        <f>K21/D3</f>
        <v>28671.428571428572</v>
      </c>
      <c r="M21" s="36">
        <f>K21/D4</f>
        <v>24390.625</v>
      </c>
      <c r="N21" s="36">
        <f>K21/D5</f>
        <v>22955.882352941175</v>
      </c>
      <c r="O21" s="36">
        <f>K21/D6</f>
        <v>20185.344827586207</v>
      </c>
      <c r="P21" s="36">
        <f>K21/D7</f>
        <v>18782.085561497326</v>
      </c>
      <c r="Q21" s="12">
        <v>1293</v>
      </c>
      <c r="R21" s="10">
        <v>8650</v>
      </c>
      <c r="S21" s="14">
        <v>1299</v>
      </c>
      <c r="T21" s="67">
        <v>34250</v>
      </c>
      <c r="U21" s="67"/>
      <c r="V21" s="70"/>
      <c r="W21" s="71"/>
      <c r="AI21" s="48">
        <v>1.01694912</v>
      </c>
      <c r="AJ21" s="13">
        <v>5300</v>
      </c>
      <c r="AK21" s="14"/>
      <c r="AL21" s="103">
        <v>21000</v>
      </c>
      <c r="AM21" s="104"/>
    </row>
    <row r="22" spans="2:39" ht="20.100000000000001" customHeight="1" thickTop="1" thickBot="1" x14ac:dyDescent="0.35">
      <c r="B22" s="19" t="s">
        <v>20</v>
      </c>
      <c r="C22" s="24" t="s">
        <v>49</v>
      </c>
      <c r="D22" s="27">
        <v>0.33333333333333298</v>
      </c>
      <c r="E22" s="30" t="s">
        <v>21</v>
      </c>
      <c r="F22" s="59">
        <f>G12*D22</f>
        <v>234149999.99999976</v>
      </c>
      <c r="G22" s="60"/>
      <c r="H22" s="29">
        <f t="shared" si="1"/>
        <v>11707499.999999989</v>
      </c>
      <c r="I22" s="29">
        <f>0.1*F22</f>
        <v>23414999.999999978</v>
      </c>
      <c r="J22" s="26">
        <f t="shared" si="2"/>
        <v>18731999.999999981</v>
      </c>
      <c r="K22" s="34">
        <f>F22*1.15</f>
        <v>269272499.9999997</v>
      </c>
      <c r="L22" s="36">
        <f>K22/D3</f>
        <v>21981.428571428547</v>
      </c>
      <c r="M22" s="36">
        <f>K22/D4</f>
        <v>18699.479166666646</v>
      </c>
      <c r="N22" s="37">
        <f>K22/D5</f>
        <v>17599.509803921548</v>
      </c>
      <c r="O22" s="36">
        <f>K22/D6</f>
        <v>15475.431034482741</v>
      </c>
      <c r="P22" s="36">
        <f>K22/D7</f>
        <v>14399.598930481268</v>
      </c>
      <c r="Q22" s="15">
        <v>1277</v>
      </c>
      <c r="R22" s="10">
        <v>7000</v>
      </c>
      <c r="S22" s="14">
        <v>1285</v>
      </c>
      <c r="T22" s="67">
        <v>26850</v>
      </c>
      <c r="U22" s="67"/>
      <c r="V22" s="70"/>
      <c r="W22" s="71"/>
      <c r="AI22" s="48">
        <v>1.01694912</v>
      </c>
      <c r="AJ22" s="13">
        <v>4300</v>
      </c>
      <c r="AK22" s="14"/>
      <c r="AL22" s="103">
        <v>16500</v>
      </c>
      <c r="AM22" s="104"/>
    </row>
    <row r="23" spans="2:39" ht="20.100000000000001" customHeight="1" thickTop="1" thickBot="1" x14ac:dyDescent="0.35">
      <c r="B23" s="19" t="s">
        <v>22</v>
      </c>
      <c r="C23" s="24" t="s">
        <v>49</v>
      </c>
      <c r="D23" s="27">
        <v>0.2</v>
      </c>
      <c r="E23" s="30" t="s">
        <v>23</v>
      </c>
      <c r="F23" s="59">
        <f>G12*D23</f>
        <v>140490000</v>
      </c>
      <c r="G23" s="60"/>
      <c r="H23" s="29">
        <f t="shared" si="1"/>
        <v>7024500</v>
      </c>
      <c r="I23" s="32">
        <f>0.1*F23</f>
        <v>14049000</v>
      </c>
      <c r="J23" s="26">
        <f t="shared" si="2"/>
        <v>11239200</v>
      </c>
      <c r="K23" s="33">
        <f>1.3333333333*F23</f>
        <v>187319999.99531698</v>
      </c>
      <c r="L23" s="36">
        <f>K23/D3</f>
        <v>15291.428571046285</v>
      </c>
      <c r="M23" s="36">
        <f>K23/D4</f>
        <v>13008.333333008124</v>
      </c>
      <c r="N23" s="36">
        <f>K23/D5</f>
        <v>12243.137254595882</v>
      </c>
      <c r="O23" s="36">
        <f>K23/D6</f>
        <v>10765.517241110172</v>
      </c>
      <c r="P23" s="36">
        <f>K23/D7</f>
        <v>10017.112299214812</v>
      </c>
      <c r="Q23" s="12">
        <v>1292</v>
      </c>
      <c r="R23" s="10">
        <v>5900</v>
      </c>
      <c r="S23" s="17">
        <v>1298</v>
      </c>
      <c r="T23" s="67">
        <v>22800</v>
      </c>
      <c r="U23" s="67"/>
      <c r="V23" s="70"/>
      <c r="W23" s="71"/>
      <c r="AI23" s="48">
        <v>1.01694912</v>
      </c>
      <c r="AJ23" s="16">
        <v>3600</v>
      </c>
      <c r="AK23" s="17"/>
      <c r="AL23" s="98">
        <v>14000</v>
      </c>
      <c r="AM23" s="99"/>
    </row>
    <row r="24" spans="2:39" ht="20.100000000000001" customHeight="1" thickTop="1" thickBot="1" x14ac:dyDescent="0.35">
      <c r="B24" s="19" t="s">
        <v>24</v>
      </c>
      <c r="C24" s="24" t="s">
        <v>49</v>
      </c>
      <c r="D24" s="27">
        <v>0.1</v>
      </c>
      <c r="E24" s="30" t="s">
        <v>25</v>
      </c>
      <c r="F24" s="59">
        <f>G12*D24</f>
        <v>70245000</v>
      </c>
      <c r="G24" s="60"/>
      <c r="H24" s="29">
        <f t="shared" si="1"/>
        <v>3512250</v>
      </c>
      <c r="I24" s="44" t="s">
        <v>52</v>
      </c>
      <c r="J24" s="44" t="s">
        <v>52</v>
      </c>
      <c r="K24" s="33">
        <f>2*F24</f>
        <v>140490000</v>
      </c>
      <c r="L24" s="36">
        <f>K24/D3</f>
        <v>11468.571428571429</v>
      </c>
      <c r="M24" s="36">
        <f>K24/D4</f>
        <v>9756.25</v>
      </c>
      <c r="N24" s="36">
        <f>K24/D5</f>
        <v>9182.3529411764703</v>
      </c>
      <c r="O24" s="36">
        <f>K24/D6</f>
        <v>8074.1379310344828</v>
      </c>
      <c r="P24" s="36">
        <f>K24/D7</f>
        <v>7512.8342245989306</v>
      </c>
      <c r="Q24" s="12">
        <v>1276</v>
      </c>
      <c r="R24" s="10">
        <v>4600</v>
      </c>
      <c r="S24" s="17">
        <v>1284</v>
      </c>
      <c r="T24" s="67">
        <v>18400</v>
      </c>
      <c r="U24" s="67"/>
      <c r="V24" s="70"/>
      <c r="W24" s="71"/>
      <c r="AI24" s="48">
        <v>1.01694912</v>
      </c>
      <c r="AJ24" s="16">
        <v>2800</v>
      </c>
      <c r="AK24" s="17"/>
      <c r="AL24" s="98">
        <v>11300</v>
      </c>
      <c r="AM24" s="99"/>
    </row>
    <row r="25" spans="2:39" ht="20.100000000000001" customHeight="1" thickTop="1" thickBot="1" x14ac:dyDescent="0.35">
      <c r="B25" s="19" t="s">
        <v>26</v>
      </c>
      <c r="C25" s="24" t="s">
        <v>49</v>
      </c>
      <c r="D25" s="27">
        <v>8.5000000000000006E-2</v>
      </c>
      <c r="E25" s="30" t="s">
        <v>25</v>
      </c>
      <c r="F25" s="59">
        <f>G12*D25</f>
        <v>59708250.000000007</v>
      </c>
      <c r="G25" s="60"/>
      <c r="H25" s="29">
        <f t="shared" si="1"/>
        <v>2985412.5000000005</v>
      </c>
      <c r="I25" s="44" t="s">
        <v>52</v>
      </c>
      <c r="J25" s="44" t="s">
        <v>52</v>
      </c>
      <c r="K25" s="33">
        <f>1.75*F25</f>
        <v>104489437.50000001</v>
      </c>
      <c r="L25" s="36">
        <f>K25/D3</f>
        <v>8529.7500000000018</v>
      </c>
      <c r="M25" s="36">
        <f>K25/D4</f>
        <v>7256.2109375000009</v>
      </c>
      <c r="N25" s="36">
        <f>K25/D5</f>
        <v>6829.3750000000009</v>
      </c>
      <c r="O25" s="36">
        <f>K25/D6</f>
        <v>6005.1400862068976</v>
      </c>
      <c r="P25" s="36">
        <f>K25/D7</f>
        <v>5587.670454545455</v>
      </c>
      <c r="Q25" s="12">
        <v>1291</v>
      </c>
      <c r="R25" s="10">
        <v>3750</v>
      </c>
      <c r="S25" s="17">
        <v>1297</v>
      </c>
      <c r="T25" s="67">
        <v>15300</v>
      </c>
      <c r="U25" s="67"/>
      <c r="V25" s="70"/>
      <c r="W25" s="71"/>
      <c r="AI25" s="48">
        <v>1.01694912</v>
      </c>
      <c r="AJ25" s="16">
        <v>2300</v>
      </c>
      <c r="AK25" s="17"/>
      <c r="AL25" s="98">
        <v>9400</v>
      </c>
      <c r="AM25" s="99"/>
    </row>
    <row r="26" spans="2:39" ht="20.100000000000001" customHeight="1" thickTop="1" thickBot="1" x14ac:dyDescent="0.35">
      <c r="B26" s="19" t="s">
        <v>27</v>
      </c>
      <c r="C26" s="31" t="s">
        <v>52</v>
      </c>
      <c r="D26" s="27">
        <v>7.0000000000000007E-2</v>
      </c>
      <c r="E26" s="30" t="s">
        <v>28</v>
      </c>
      <c r="F26" s="59">
        <f>G12*D26</f>
        <v>49171500.000000007</v>
      </c>
      <c r="G26" s="60"/>
      <c r="H26" s="29">
        <f t="shared" si="1"/>
        <v>2458575.0000000005</v>
      </c>
      <c r="I26" s="44" t="s">
        <v>52</v>
      </c>
      <c r="J26" s="44" t="s">
        <v>52</v>
      </c>
      <c r="K26" s="33">
        <f>1.5*F26</f>
        <v>73757250.000000015</v>
      </c>
      <c r="L26" s="36">
        <f>K26/D3</f>
        <v>6021.0000000000009</v>
      </c>
      <c r="M26" s="36">
        <f>K26/D4</f>
        <v>5122.0312500000009</v>
      </c>
      <c r="N26" s="36">
        <f>K26/D5</f>
        <v>4820.7352941176478</v>
      </c>
      <c r="O26" s="36">
        <f>K26/D6</f>
        <v>4238.9224137931042</v>
      </c>
      <c r="P26" s="36">
        <f>K26/D7</f>
        <v>3944.2379679144392</v>
      </c>
      <c r="Q26" s="12">
        <v>1275</v>
      </c>
      <c r="R26" s="10">
        <v>3100</v>
      </c>
      <c r="S26" s="17">
        <v>1283</v>
      </c>
      <c r="T26" s="67">
        <v>12050</v>
      </c>
      <c r="U26" s="67"/>
      <c r="V26" s="70"/>
      <c r="W26" s="71"/>
      <c r="AI26" s="48">
        <v>1.01694912</v>
      </c>
      <c r="AJ26" s="16">
        <v>1900</v>
      </c>
      <c r="AK26" s="17"/>
      <c r="AL26" s="98">
        <v>7400</v>
      </c>
      <c r="AM26" s="99"/>
    </row>
    <row r="27" spans="2:39" ht="20.100000000000001" customHeight="1" thickTop="1" thickBot="1" x14ac:dyDescent="0.35">
      <c r="B27" s="19" t="s">
        <v>29</v>
      </c>
      <c r="C27" s="31" t="s">
        <v>52</v>
      </c>
      <c r="D27" s="27">
        <v>0.05</v>
      </c>
      <c r="E27" s="30" t="s">
        <v>28</v>
      </c>
      <c r="F27" s="59">
        <f>G12*D27</f>
        <v>35122500</v>
      </c>
      <c r="G27" s="60"/>
      <c r="H27" s="29">
        <f t="shared" si="1"/>
        <v>1756125</v>
      </c>
      <c r="I27" s="44" t="s">
        <v>52</v>
      </c>
      <c r="J27" s="44" t="s">
        <v>52</v>
      </c>
      <c r="K27" s="33">
        <f>1.5*F27</f>
        <v>52683750</v>
      </c>
      <c r="L27" s="36">
        <f>K27/D3</f>
        <v>4300.7142857142853</v>
      </c>
      <c r="M27" s="36">
        <f>K27/D4</f>
        <v>3658.59375</v>
      </c>
      <c r="N27" s="36">
        <f>K27/D5</f>
        <v>3443.3823529411766</v>
      </c>
      <c r="O27" s="36">
        <f>K27/D6</f>
        <v>3027.8017241379312</v>
      </c>
      <c r="P27" s="36">
        <f>K27/D7</f>
        <v>2817.3128342245991</v>
      </c>
      <c r="Q27" s="12">
        <v>1290</v>
      </c>
      <c r="R27" s="10">
        <v>2150</v>
      </c>
      <c r="S27" s="17">
        <v>1296</v>
      </c>
      <c r="T27" s="67">
        <v>8100</v>
      </c>
      <c r="U27" s="67"/>
      <c r="V27" s="72"/>
      <c r="W27" s="73"/>
      <c r="AI27" s="48">
        <v>1.01694912</v>
      </c>
      <c r="AJ27" s="16">
        <v>1300</v>
      </c>
      <c r="AK27" s="17"/>
      <c r="AL27" s="98">
        <v>4950</v>
      </c>
      <c r="AM27" s="99"/>
    </row>
    <row r="28" spans="2:39" ht="122.25" customHeight="1" thickTop="1" thickBot="1" x14ac:dyDescent="0.3">
      <c r="B28" s="20" t="s">
        <v>30</v>
      </c>
      <c r="C28" s="43" t="s">
        <v>52</v>
      </c>
      <c r="D28" s="43" t="s">
        <v>52</v>
      </c>
      <c r="E28" s="42" t="s">
        <v>53</v>
      </c>
      <c r="F28" s="95" t="s">
        <v>52</v>
      </c>
      <c r="G28" s="96"/>
      <c r="H28" s="43" t="s">
        <v>52</v>
      </c>
      <c r="I28" s="43" t="s">
        <v>52</v>
      </c>
      <c r="J28" s="43" t="s">
        <v>52</v>
      </c>
      <c r="K28" s="35">
        <f>0.8333333333*F27</f>
        <v>29268749.998829253</v>
      </c>
      <c r="L28" s="38">
        <f>K28/D3</f>
        <v>2389.2857141901432</v>
      </c>
      <c r="M28" s="38">
        <f>K28/D4</f>
        <v>2032.5520832520315</v>
      </c>
      <c r="N28" s="39">
        <f>K28/D5</f>
        <v>1912.990196001912</v>
      </c>
      <c r="O28" s="38">
        <f>K28/D6</f>
        <v>1682.112068898233</v>
      </c>
      <c r="P28" s="38">
        <f>K28/D7</f>
        <v>1565.173796728837</v>
      </c>
      <c r="Q28" s="47">
        <v>1274</v>
      </c>
      <c r="R28" s="49">
        <v>1150</v>
      </c>
      <c r="S28" s="46">
        <v>1282</v>
      </c>
      <c r="T28" s="97">
        <v>4250</v>
      </c>
      <c r="U28" s="97"/>
      <c r="V28" s="90" t="s">
        <v>66</v>
      </c>
      <c r="W28" s="91"/>
      <c r="AI28" s="48">
        <v>1.01694912</v>
      </c>
      <c r="AJ28" s="45">
        <v>700</v>
      </c>
      <c r="AK28" s="46"/>
      <c r="AL28" s="100">
        <v>2600</v>
      </c>
      <c r="AM28" s="101"/>
    </row>
    <row r="29" spans="2:39" ht="21" thickTop="1" thickBot="1" x14ac:dyDescent="0.3">
      <c r="B29" s="50" t="s">
        <v>69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</row>
    <row r="30" spans="2:39" ht="21" thickTop="1" thickBot="1" x14ac:dyDescent="0.3">
      <c r="B30" s="50" t="s">
        <v>70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2:39" ht="21" thickTop="1" thickBot="1" x14ac:dyDescent="0.3">
      <c r="B31" s="50" t="s">
        <v>71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</row>
    <row r="32" spans="2:39" ht="21" thickTop="1" thickBot="1" x14ac:dyDescent="0.35">
      <c r="B32" s="92" t="s">
        <v>67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4"/>
    </row>
    <row r="33" spans="2:23" ht="33.75" customHeight="1" thickTop="1" thickBot="1" x14ac:dyDescent="0.3">
      <c r="B33" s="88" t="s">
        <v>57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21">
        <f>250*D9</f>
        <v>3902500</v>
      </c>
    </row>
    <row r="34" spans="2:23" ht="15.75" thickTop="1" x14ac:dyDescent="0.25"/>
    <row r="35" spans="2:23" ht="15.75" customHeight="1" x14ac:dyDescent="0.25">
      <c r="B35" s="7" t="s">
        <v>46</v>
      </c>
      <c r="C35" s="8" t="s">
        <v>43</v>
      </c>
      <c r="D35" s="7"/>
      <c r="E35" s="7"/>
      <c r="F35" s="7"/>
      <c r="G35" s="7"/>
    </row>
    <row r="36" spans="2:23" ht="15.75" customHeight="1" x14ac:dyDescent="0.25">
      <c r="B36" s="7" t="s">
        <v>47</v>
      </c>
      <c r="C36" s="8" t="s">
        <v>44</v>
      </c>
      <c r="D36" s="7"/>
      <c r="E36" s="7"/>
      <c r="F36" s="7"/>
      <c r="G36" s="7"/>
    </row>
    <row r="37" spans="2:23" ht="15.75" customHeight="1" x14ac:dyDescent="0.25">
      <c r="B37" s="7" t="s">
        <v>48</v>
      </c>
      <c r="C37" s="8" t="s">
        <v>45</v>
      </c>
      <c r="D37" s="7"/>
      <c r="E37" s="7"/>
      <c r="F37" s="7"/>
      <c r="G37" s="7"/>
    </row>
  </sheetData>
  <mergeCells count="71">
    <mergeCell ref="AL25:AM25"/>
    <mergeCell ref="AL26:AM26"/>
    <mergeCell ref="AL27:AM27"/>
    <mergeCell ref="AL28:AM28"/>
    <mergeCell ref="Y14:AC14"/>
    <mergeCell ref="AL20:AM20"/>
    <mergeCell ref="AL21:AM21"/>
    <mergeCell ref="AL22:AM22"/>
    <mergeCell ref="AL23:AM23"/>
    <mergeCell ref="AL24:AM24"/>
    <mergeCell ref="AL15:AM15"/>
    <mergeCell ref="AL16:AM16"/>
    <mergeCell ref="AL17:AM17"/>
    <mergeCell ref="AL18:AM18"/>
    <mergeCell ref="AL19:AM19"/>
    <mergeCell ref="F22:G22"/>
    <mergeCell ref="T22:U22"/>
    <mergeCell ref="T23:U23"/>
    <mergeCell ref="T24:U24"/>
    <mergeCell ref="B33:V33"/>
    <mergeCell ref="F25:G25"/>
    <mergeCell ref="T25:U25"/>
    <mergeCell ref="V28:W28"/>
    <mergeCell ref="B29:W29"/>
    <mergeCell ref="B32:W32"/>
    <mergeCell ref="F26:G26"/>
    <mergeCell ref="T26:U26"/>
    <mergeCell ref="F27:G27"/>
    <mergeCell ref="T27:U27"/>
    <mergeCell ref="F28:G28"/>
    <mergeCell ref="T28:U28"/>
    <mergeCell ref="F19:G19"/>
    <mergeCell ref="T19:U19"/>
    <mergeCell ref="F20:G20"/>
    <mergeCell ref="T20:U20"/>
    <mergeCell ref="F21:G21"/>
    <mergeCell ref="T21:U21"/>
    <mergeCell ref="G12:W12"/>
    <mergeCell ref="L13:L14"/>
    <mergeCell ref="M13:M14"/>
    <mergeCell ref="N13:N14"/>
    <mergeCell ref="O13:O14"/>
    <mergeCell ref="P13:P14"/>
    <mergeCell ref="H13:H14"/>
    <mergeCell ref="I13:I14"/>
    <mergeCell ref="K13:K14"/>
    <mergeCell ref="Q13:Q14"/>
    <mergeCell ref="R13:R14"/>
    <mergeCell ref="S13:S14"/>
    <mergeCell ref="F18:G18"/>
    <mergeCell ref="T18:U18"/>
    <mergeCell ref="B13:B14"/>
    <mergeCell ref="C13:C14"/>
    <mergeCell ref="D13:G13"/>
    <mergeCell ref="F14:G14"/>
    <mergeCell ref="B30:W30"/>
    <mergeCell ref="B31:W31"/>
    <mergeCell ref="C2:D2"/>
    <mergeCell ref="V13:W14"/>
    <mergeCell ref="F24:G24"/>
    <mergeCell ref="F23:G23"/>
    <mergeCell ref="J13:J14"/>
    <mergeCell ref="C12:F12"/>
    <mergeCell ref="T13:U14"/>
    <mergeCell ref="F15:G15"/>
    <mergeCell ref="T15:U15"/>
    <mergeCell ref="V15:W27"/>
    <mergeCell ref="F16:G16"/>
    <mergeCell ref="T16:U16"/>
    <mergeCell ref="F17:G17"/>
    <mergeCell ref="T17:U1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2024-02-20T10:56:14Z</dcterms:modified>
</cp:coreProperties>
</file>