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1" l="1"/>
  <c r="U10" i="1"/>
  <c r="U11" i="1"/>
  <c r="U12" i="1"/>
  <c r="U13" i="1"/>
  <c r="U14" i="1"/>
  <c r="U15" i="1"/>
  <c r="U16" i="1"/>
  <c r="U17" i="1"/>
  <c r="U18" i="1"/>
  <c r="U19" i="1"/>
  <c r="U20" i="1"/>
  <c r="U8" i="1"/>
  <c r="F2" i="1" l="1"/>
  <c r="I2" i="1" l="1"/>
  <c r="F3" i="1"/>
  <c r="J9" i="1" l="1"/>
  <c r="J18" i="1"/>
  <c r="J12" i="1"/>
  <c r="J10" i="1"/>
  <c r="J13" i="1"/>
  <c r="J16" i="1"/>
  <c r="J17" i="1"/>
  <c r="J15" i="1"/>
  <c r="J19" i="1"/>
  <c r="J8" i="1"/>
  <c r="J11" i="1"/>
  <c r="J14" i="1"/>
  <c r="J7" i="1"/>
  <c r="H16" i="1" l="1"/>
  <c r="N16" i="1"/>
  <c r="F15" i="1"/>
  <c r="N15" i="1"/>
  <c r="H15" i="1"/>
  <c r="H17" i="1"/>
  <c r="N17" i="1"/>
  <c r="F7" i="1"/>
  <c r="H7" i="1"/>
  <c r="H13" i="1"/>
  <c r="N13" i="1"/>
  <c r="F13" i="1"/>
  <c r="F14" i="1"/>
  <c r="H14" i="1"/>
  <c r="F10" i="1"/>
  <c r="N10" i="1"/>
  <c r="H10" i="1"/>
  <c r="F11" i="1"/>
  <c r="H11" i="1"/>
  <c r="N11" i="1"/>
  <c r="H12" i="1"/>
  <c r="N12" i="1"/>
  <c r="F12" i="1"/>
  <c r="F8" i="1"/>
  <c r="H8" i="1"/>
  <c r="N8" i="1"/>
  <c r="H18" i="1"/>
  <c r="N18" i="1"/>
  <c r="N19" i="1"/>
  <c r="H19" i="1"/>
  <c r="F9" i="1"/>
  <c r="H9" i="1"/>
  <c r="N9" i="1"/>
  <c r="T12" i="1" l="1"/>
  <c r="O12" i="1"/>
  <c r="P12" i="1"/>
  <c r="Q12" i="1"/>
  <c r="R12" i="1"/>
  <c r="S12" i="1"/>
  <c r="O11" i="1"/>
  <c r="Q11" i="1"/>
  <c r="R11" i="1"/>
  <c r="S11" i="1"/>
  <c r="T11" i="1"/>
  <c r="P11" i="1"/>
  <c r="R10" i="1"/>
  <c r="S10" i="1"/>
  <c r="O10" i="1"/>
  <c r="P10" i="1"/>
  <c r="T10" i="1"/>
  <c r="Q10" i="1"/>
  <c r="S20" i="1"/>
  <c r="T20" i="1"/>
  <c r="O20" i="1"/>
  <c r="P20" i="1"/>
  <c r="Q20" i="1"/>
  <c r="R20" i="1"/>
  <c r="O17" i="1"/>
  <c r="P17" i="1"/>
  <c r="Q17" i="1"/>
  <c r="R17" i="1"/>
  <c r="S17" i="1"/>
  <c r="T17" i="1"/>
  <c r="S19" i="1"/>
  <c r="O19" i="1"/>
  <c r="Q19" i="1"/>
  <c r="T19" i="1"/>
  <c r="P19" i="1"/>
  <c r="R19" i="1"/>
  <c r="P18" i="1"/>
  <c r="Q18" i="1"/>
  <c r="R18" i="1"/>
  <c r="S18" i="1"/>
  <c r="T18" i="1"/>
  <c r="O18" i="1"/>
  <c r="O14" i="1"/>
  <c r="P14" i="1"/>
  <c r="Q14" i="1"/>
  <c r="R14" i="1"/>
  <c r="S14" i="1"/>
  <c r="T14" i="1"/>
  <c r="S15" i="1"/>
  <c r="O15" i="1"/>
  <c r="Q15" i="1"/>
  <c r="P15" i="1"/>
  <c r="T15" i="1"/>
  <c r="R15" i="1"/>
  <c r="O9" i="1"/>
  <c r="P9" i="1"/>
  <c r="Q9" i="1"/>
  <c r="R9" i="1"/>
  <c r="S9" i="1"/>
  <c r="T9" i="1"/>
  <c r="P8" i="1"/>
  <c r="Q8" i="1"/>
  <c r="S8" i="1"/>
  <c r="T8" i="1"/>
  <c r="R8" i="1"/>
  <c r="O8" i="1"/>
  <c r="Q13" i="1"/>
  <c r="T13" i="1"/>
  <c r="R13" i="1"/>
  <c r="O13" i="1"/>
  <c r="S13" i="1"/>
  <c r="P13" i="1"/>
  <c r="Q16" i="1"/>
  <c r="T16" i="1"/>
  <c r="R16" i="1"/>
  <c r="O16" i="1"/>
  <c r="S16" i="1"/>
  <c r="P16" i="1"/>
</calcChain>
</file>

<file path=xl/sharedStrings.xml><?xml version="1.0" encoding="utf-8"?>
<sst xmlns="http://schemas.openxmlformats.org/spreadsheetml/2006/main" count="125" uniqueCount="66">
  <si>
    <t>A</t>
  </si>
  <si>
    <t>B</t>
  </si>
  <si>
    <t>C</t>
  </si>
  <si>
    <t>D</t>
  </si>
  <si>
    <t>E</t>
  </si>
  <si>
    <t>F</t>
  </si>
  <si>
    <t>G</t>
  </si>
  <si>
    <t>H</t>
  </si>
  <si>
    <t>GEÇİCİ</t>
  </si>
  <si>
    <t>TİCARET ODASI</t>
  </si>
  <si>
    <t>BANKA REFERANS MEKTUBU</t>
  </si>
  <si>
    <t>MYK İŞ GÜCÜ</t>
  </si>
  <si>
    <t>TEKNİK İŞGÜCÜ</t>
  </si>
  <si>
    <t>+</t>
  </si>
  <si>
    <t>-</t>
  </si>
  <si>
    <t>7/100</t>
  </si>
  <si>
    <t>500 m2</t>
  </si>
  <si>
    <t>İŞ ORANI</t>
  </si>
  <si>
    <t>SINIRSIZ</t>
  </si>
  <si>
    <t>YAPI SINIFINA GÖRE ÜSTLENİLECEK AZAMİ M2</t>
  </si>
  <si>
    <t>YÜKLENİLEBİLECEK İŞ ORANI (AZAMİ)=İDO*EŞİK DEĞER</t>
  </si>
  <si>
    <t>YÜKÜMLENİLEBİLECEK AZAMİ İŞ ORANI (PARASAL TUTAR)</t>
  </si>
  <si>
    <t>B1</t>
  </si>
  <si>
    <t>C1</t>
  </si>
  <si>
    <t>D1</t>
  </si>
  <si>
    <t>E1</t>
  </si>
  <si>
    <t>F1</t>
  </si>
  <si>
    <t>G1</t>
  </si>
  <si>
    <t>17/200</t>
  </si>
  <si>
    <t xml:space="preserve">                                       </t>
  </si>
  <si>
    <t>7/5</t>
  </si>
  <si>
    <t>6/5</t>
  </si>
  <si>
    <t>5/6</t>
  </si>
  <si>
    <t>2/3</t>
  </si>
  <si>
    <t>1/2</t>
  </si>
  <si>
    <t>1/3</t>
  </si>
  <si>
    <t>1/5</t>
  </si>
  <si>
    <t>1/10</t>
  </si>
  <si>
    <t>1/20</t>
  </si>
  <si>
    <t>1</t>
  </si>
  <si>
    <t>4/3</t>
  </si>
  <si>
    <t>Yönetmelik 
Madde4/(1)-k</t>
  </si>
  <si>
    <t xml:space="preserve"> MÜTEAHHİT GRUBU</t>
  </si>
  <si>
    <t>CİRO ASGARİ
(İŞ ORANI*%20)</t>
  </si>
  <si>
    <t>3A ÜÇ KATA KADAR KONUT (17100 TL/M2)</t>
  </si>
  <si>
    <t>4A (21.500 TL/M2) 21.50-30.50 ARASI İŞ MERKEZİ+30.50-51.50 KONUT) kadar konut</t>
  </si>
  <si>
    <t>4B (27.500TL/M2) (30.50-51.50 ARASI İŞ MERKEZİ+ 51.50 ÜSTÜ KONUT)</t>
  </si>
  <si>
    <t>YAPI MÜTEAHHİTLERİNİN SINIFLANDIRILMASI VE KAYITLARININ TUTULMASI HAKKINDA YÖNETMELİĞİN 2025 YILI HESAPLAMALARI</t>
  </si>
  <si>
    <t>MÜTEAHİTLİK YETERLİLİK SİSTEMİ 2025 YILI DEĞERLENDİRİLMESİ</t>
  </si>
  <si>
    <t>BİLANÇO ROSYOLARI  EN AZ R1&gt;0.75 EN AZ R2&gt;0.15 ENÇOK R3&lt;0.75</t>
  </si>
  <si>
    <t>2025 YILI İÇİN GEREKLİ İŞ DENEYİM TUTARI(ASGARİ)</t>
  </si>
  <si>
    <t>2025 YILI GREKLİ MİKTAR (BRM)</t>
  </si>
  <si>
    <t>2025 YILI İÇİN GEREKLİ TUTAR (ciro)</t>
  </si>
  <si>
    <t>3B (18.200 TL/M2) 21.50 kadar konut + 3 KATA KADAR İŞ MERKEZİ +200 M2 KADAR VİLLA</t>
  </si>
  <si>
    <t>2) MÜHENDİS VE MİMAR                                       İŞ DENEYİM TUTARI:</t>
  </si>
  <si>
    <t>3C (19.150 TL/ M2) 200 M2-500 M2 ARASI VİLLA+21.50 KADAR İŞ MERKEZİ+ 21.50-30.50 ARASI KONUT</t>
  </si>
  <si>
    <t>İŞ DENEYİM ORANI (İDO)</t>
  </si>
  <si>
    <r>
      <t xml:space="preserve">Not: </t>
    </r>
    <r>
      <rPr>
        <b/>
        <u/>
        <sz val="16"/>
        <color theme="1"/>
        <rFont val="Times New Roman"/>
        <family val="1"/>
        <charset val="162"/>
      </rPr>
      <t>H Grubu ilk başvuruda iş gücü aranmaz.</t>
    </r>
  </si>
  <si>
    <t>5A (34.400 TL/M2) 51.50 ÜSTÜ İŞ MEKEZİ</t>
  </si>
  <si>
    <t>YETKİ ÜCRETİ</t>
  </si>
  <si>
    <t>GRUP TAYİN/İTİRAZ/YENİLEME/AKTVAS.ÜCRET</t>
  </si>
  <si>
    <t>GRUP KAYIT ÜCRETİ</t>
  </si>
  <si>
    <t>SIRA NO</t>
  </si>
  <si>
    <t>G1*5/6</t>
  </si>
  <si>
    <t>1,15</t>
  </si>
  <si>
    <t xml:space="preserve">4C (32.600 TL/M2) 200 YATAK ALTI HASTANE , 25000 M2 ÜSTÜ ALIŞVERİŞ MERKEZİ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</si>
</sst>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₺&quot;"/>
    <numFmt numFmtId="165" formatCode="[$₺-41F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u/>
      <sz val="16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0" fontId="4" fillId="4" borderId="5" xfId="0" applyFont="1" applyFill="1" applyBorder="1"/>
    <xf numFmtId="0" fontId="3" fillId="4" borderId="6" xfId="0" applyFont="1" applyFill="1" applyBorder="1"/>
    <xf numFmtId="0" fontId="1" fillId="4" borderId="6" xfId="0" applyFont="1" applyFill="1" applyBorder="1"/>
    <xf numFmtId="0" fontId="0" fillId="4" borderId="6" xfId="0" applyFill="1" applyBorder="1"/>
    <xf numFmtId="0" fontId="0" fillId="0" borderId="6" xfId="0" applyBorder="1"/>
    <xf numFmtId="0" fontId="0" fillId="0" borderId="7" xfId="0" applyBorder="1"/>
    <xf numFmtId="4" fontId="2" fillId="0" borderId="1" xfId="0" applyNumberFormat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165" fontId="8" fillId="5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view="pageBreakPreview" topLeftCell="F4" zoomScaleNormal="100" zoomScaleSheetLayoutView="100" workbookViewId="0">
      <selection activeCell="R7" sqref="R7"/>
    </sheetView>
  </sheetViews>
  <sheetFormatPr defaultRowHeight="15" x14ac:dyDescent="0.25"/>
  <cols>
    <col min="1" max="1" width="7.28515625" customWidth="1"/>
    <col min="2" max="2" width="7.7109375" customWidth="1"/>
    <col min="3" max="3" width="6.7109375" customWidth="1"/>
    <col min="4" max="4" width="13.28515625" customWidth="1"/>
    <col min="5" max="5" width="7.140625" bestFit="1" customWidth="1"/>
    <col min="6" max="6" width="21.7109375" customWidth="1"/>
    <col min="7" max="7" width="8.85546875" bestFit="1" customWidth="1"/>
    <col min="8" max="8" width="21.42578125" customWidth="1"/>
    <col min="9" max="9" width="9" customWidth="1"/>
    <col min="10" max="10" width="23.42578125" customWidth="1"/>
    <col min="11" max="12" width="4.140625" bestFit="1" customWidth="1"/>
    <col min="13" max="13" width="9.42578125" customWidth="1"/>
    <col min="14" max="14" width="24.5703125" customWidth="1"/>
    <col min="15" max="16" width="13.28515625" customWidth="1"/>
    <col min="17" max="17" width="14.28515625" customWidth="1"/>
    <col min="18" max="18" width="16.28515625" customWidth="1"/>
    <col min="19" max="19" width="14.85546875" customWidth="1"/>
    <col min="20" max="20" width="14.42578125" customWidth="1"/>
    <col min="21" max="21" width="12.85546875" customWidth="1"/>
    <col min="22" max="22" width="12.7109375" bestFit="1" customWidth="1"/>
    <col min="23" max="23" width="12.42578125" customWidth="1"/>
    <col min="24" max="24" width="14.28515625" bestFit="1" customWidth="1"/>
  </cols>
  <sheetData>
    <row r="1" spans="1:24" ht="47.25" customHeight="1" x14ac:dyDescent="0.25">
      <c r="A1" s="27" t="s">
        <v>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  <c r="V1" s="33"/>
      <c r="W1" s="33"/>
      <c r="X1" s="33"/>
    </row>
    <row r="2" spans="1:24" ht="32.25" customHeight="1" x14ac:dyDescent="0.25">
      <c r="A2" s="36" t="s">
        <v>29</v>
      </c>
      <c r="B2" s="36"/>
      <c r="C2" s="36"/>
      <c r="D2" s="36"/>
      <c r="E2" s="36"/>
      <c r="F2" s="37">
        <f>(17100+18200+19150+21500+27500+32600)/6</f>
        <v>22675</v>
      </c>
      <c r="G2" s="37"/>
      <c r="H2" s="35" t="s">
        <v>41</v>
      </c>
      <c r="I2" s="37">
        <f>F2*45000</f>
        <v>1020375000</v>
      </c>
      <c r="J2" s="37"/>
      <c r="K2" s="37"/>
      <c r="L2" s="37"/>
      <c r="M2" s="37"/>
      <c r="N2" s="36" t="s">
        <v>19</v>
      </c>
      <c r="O2" s="36"/>
      <c r="P2" s="36"/>
      <c r="Q2" s="36"/>
      <c r="R2" s="36"/>
      <c r="S2" s="36"/>
      <c r="T2" s="36"/>
      <c r="U2" s="36"/>
      <c r="V2" s="33"/>
      <c r="W2" s="33"/>
      <c r="X2" s="33"/>
    </row>
    <row r="3" spans="1:24" ht="38.25" customHeight="1" x14ac:dyDescent="0.3">
      <c r="A3" s="38" t="s">
        <v>54</v>
      </c>
      <c r="B3" s="38"/>
      <c r="C3" s="38"/>
      <c r="D3" s="38"/>
      <c r="E3" s="38"/>
      <c r="F3" s="37">
        <f>F2*250</f>
        <v>5668750</v>
      </c>
      <c r="G3" s="37"/>
      <c r="H3" s="35"/>
      <c r="I3" s="39"/>
      <c r="J3" s="39"/>
      <c r="K3" s="39"/>
      <c r="L3" s="39"/>
      <c r="M3" s="39"/>
      <c r="N3" s="36"/>
      <c r="O3" s="36"/>
      <c r="P3" s="36"/>
      <c r="Q3" s="36"/>
      <c r="R3" s="36"/>
      <c r="S3" s="36"/>
      <c r="T3" s="36"/>
      <c r="U3" s="36"/>
      <c r="V3" s="33"/>
      <c r="W3" s="33"/>
      <c r="X3" s="33"/>
    </row>
    <row r="4" spans="1:24" ht="51" customHeight="1" x14ac:dyDescent="0.3">
      <c r="A4" s="30"/>
      <c r="B4" s="31"/>
      <c r="C4" s="31"/>
      <c r="D4" s="31"/>
      <c r="E4" s="31"/>
      <c r="F4" s="31"/>
      <c r="G4" s="31"/>
      <c r="H4" s="32"/>
      <c r="I4" s="35" t="s">
        <v>20</v>
      </c>
      <c r="J4" s="35"/>
      <c r="K4" s="35"/>
      <c r="L4" s="35"/>
      <c r="M4" s="35"/>
      <c r="N4" s="36"/>
      <c r="O4" s="36"/>
      <c r="P4" s="36"/>
      <c r="Q4" s="36"/>
      <c r="R4" s="36"/>
      <c r="S4" s="36"/>
      <c r="T4" s="36"/>
      <c r="U4" s="36"/>
      <c r="V4" s="33"/>
      <c r="W4" s="33"/>
      <c r="X4" s="33"/>
    </row>
    <row r="5" spans="1:24" ht="35.25" customHeight="1" x14ac:dyDescent="0.25">
      <c r="A5" s="36" t="s">
        <v>48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3"/>
      <c r="W5" s="33"/>
      <c r="X5" s="33"/>
    </row>
    <row r="6" spans="1:24" ht="157.5" x14ac:dyDescent="0.25">
      <c r="A6" s="17" t="s">
        <v>62</v>
      </c>
      <c r="B6" s="2" t="s">
        <v>42</v>
      </c>
      <c r="C6" s="2" t="s">
        <v>9</v>
      </c>
      <c r="D6" s="1" t="s">
        <v>49</v>
      </c>
      <c r="E6" s="2" t="s">
        <v>43</v>
      </c>
      <c r="F6" s="1" t="s">
        <v>52</v>
      </c>
      <c r="G6" s="2" t="s">
        <v>10</v>
      </c>
      <c r="H6" s="1" t="s">
        <v>51</v>
      </c>
      <c r="I6" s="2" t="s">
        <v>56</v>
      </c>
      <c r="J6" s="1" t="s">
        <v>50</v>
      </c>
      <c r="K6" s="2" t="s">
        <v>11</v>
      </c>
      <c r="L6" s="2" t="s">
        <v>12</v>
      </c>
      <c r="M6" s="2" t="s">
        <v>17</v>
      </c>
      <c r="N6" s="1" t="s">
        <v>21</v>
      </c>
      <c r="O6" s="1" t="s">
        <v>44</v>
      </c>
      <c r="P6" s="1" t="s">
        <v>53</v>
      </c>
      <c r="Q6" s="1" t="s">
        <v>55</v>
      </c>
      <c r="R6" s="1" t="s">
        <v>45</v>
      </c>
      <c r="S6" s="1" t="s">
        <v>46</v>
      </c>
      <c r="T6" s="1" t="s">
        <v>65</v>
      </c>
      <c r="U6" s="1" t="s">
        <v>58</v>
      </c>
      <c r="V6" s="1" t="s">
        <v>59</v>
      </c>
      <c r="W6" s="1" t="s">
        <v>60</v>
      </c>
      <c r="X6" s="1" t="s">
        <v>61</v>
      </c>
    </row>
    <row r="7" spans="1:24" ht="80.25" customHeight="1" x14ac:dyDescent="0.25">
      <c r="A7" s="18">
        <v>1</v>
      </c>
      <c r="B7" s="3" t="s">
        <v>0</v>
      </c>
      <c r="C7" s="4" t="s">
        <v>13</v>
      </c>
      <c r="D7" s="4" t="s">
        <v>13</v>
      </c>
      <c r="E7" s="5">
        <v>0.15</v>
      </c>
      <c r="F7" s="6">
        <f>J7*15/100</f>
        <v>306112500</v>
      </c>
      <c r="G7" s="7">
        <v>0.05</v>
      </c>
      <c r="H7" s="6">
        <f>(J7)*0.05</f>
        <v>102037500</v>
      </c>
      <c r="I7" s="8">
        <v>2</v>
      </c>
      <c r="J7" s="6">
        <f>I2*I7</f>
        <v>2040750000</v>
      </c>
      <c r="K7" s="4">
        <v>50</v>
      </c>
      <c r="L7" s="4">
        <v>8</v>
      </c>
      <c r="M7" s="19" t="s">
        <v>18</v>
      </c>
      <c r="N7" s="4" t="s">
        <v>18</v>
      </c>
      <c r="O7" s="4" t="s">
        <v>18</v>
      </c>
      <c r="P7" s="4" t="s">
        <v>18</v>
      </c>
      <c r="Q7" s="4" t="s">
        <v>18</v>
      </c>
      <c r="R7" s="4" t="s">
        <v>18</v>
      </c>
      <c r="S7" s="4" t="s">
        <v>18</v>
      </c>
      <c r="T7" s="4" t="s">
        <v>18</v>
      </c>
      <c r="U7" s="4" t="s">
        <v>18</v>
      </c>
      <c r="V7" s="26">
        <v>13500</v>
      </c>
      <c r="W7" s="26">
        <v>34500</v>
      </c>
      <c r="X7" s="26">
        <v>137100</v>
      </c>
    </row>
    <row r="8" spans="1:24" ht="80.25" customHeight="1" x14ac:dyDescent="0.25">
      <c r="A8" s="18">
        <v>2</v>
      </c>
      <c r="B8" s="3" t="s">
        <v>1</v>
      </c>
      <c r="C8" s="4" t="s">
        <v>13</v>
      </c>
      <c r="D8" s="4" t="s">
        <v>13</v>
      </c>
      <c r="E8" s="5">
        <v>0.15</v>
      </c>
      <c r="F8" s="6">
        <f t="shared" ref="F8:F13" si="0">J8*15/100</f>
        <v>214278750</v>
      </c>
      <c r="G8" s="7">
        <v>0.05</v>
      </c>
      <c r="H8" s="6">
        <f>(J8)*0.05</f>
        <v>71426250</v>
      </c>
      <c r="I8" s="8" t="s">
        <v>30</v>
      </c>
      <c r="J8" s="6">
        <f>I2*7/5</f>
        <v>1428525000</v>
      </c>
      <c r="K8" s="4">
        <v>24</v>
      </c>
      <c r="L8" s="4">
        <v>6</v>
      </c>
      <c r="M8" s="8" t="s">
        <v>39</v>
      </c>
      <c r="N8" s="6">
        <f>J8*1</f>
        <v>1428525000</v>
      </c>
      <c r="O8" s="9">
        <f>N8/17100</f>
        <v>83539.473684210519</v>
      </c>
      <c r="P8" s="9">
        <f>N8/18200</f>
        <v>78490.38461538461</v>
      </c>
      <c r="Q8" s="9">
        <f>N8/19150</f>
        <v>74596.605744125322</v>
      </c>
      <c r="R8" s="9">
        <f>N8/21500</f>
        <v>66443.023255813954</v>
      </c>
      <c r="S8" s="9">
        <f>N8/27500</f>
        <v>51946.36363636364</v>
      </c>
      <c r="T8" s="9">
        <f>N8/32600</f>
        <v>43819.78527607362</v>
      </c>
      <c r="U8" s="9">
        <f>N8/34400</f>
        <v>41526.889534883718</v>
      </c>
      <c r="V8" s="26">
        <v>13500</v>
      </c>
      <c r="W8" s="26">
        <v>26500</v>
      </c>
      <c r="X8" s="26">
        <v>103600</v>
      </c>
    </row>
    <row r="9" spans="1:24" ht="45" customHeight="1" x14ac:dyDescent="0.25">
      <c r="A9" s="18">
        <v>3</v>
      </c>
      <c r="B9" s="3" t="s">
        <v>22</v>
      </c>
      <c r="C9" s="4" t="s">
        <v>13</v>
      </c>
      <c r="D9" s="4" t="s">
        <v>13</v>
      </c>
      <c r="E9" s="5">
        <v>0.15</v>
      </c>
      <c r="F9" s="6">
        <f t="shared" si="0"/>
        <v>183667500</v>
      </c>
      <c r="G9" s="7">
        <v>0.05</v>
      </c>
      <c r="H9" s="6">
        <f>(J9)*0.05</f>
        <v>61222500</v>
      </c>
      <c r="I9" s="8" t="s">
        <v>31</v>
      </c>
      <c r="J9" s="6">
        <f>I2*6/5</f>
        <v>1224450000</v>
      </c>
      <c r="K9" s="4">
        <v>18</v>
      </c>
      <c r="L9" s="4">
        <v>4</v>
      </c>
      <c r="M9" s="8">
        <v>1</v>
      </c>
      <c r="N9" s="6">
        <f t="shared" ref="N9:N13" si="1">J9*1</f>
        <v>1224450000</v>
      </c>
      <c r="O9" s="9">
        <f t="shared" ref="O9:O20" si="2">N9/17100</f>
        <v>71605.263157894733</v>
      </c>
      <c r="P9" s="9">
        <f t="shared" ref="P9:P20" si="3">N9/18200</f>
        <v>67277.472527472521</v>
      </c>
      <c r="Q9" s="9">
        <f t="shared" ref="Q9:Q20" si="4">N9/19150</f>
        <v>63939.947780678849</v>
      </c>
      <c r="R9" s="9">
        <f t="shared" ref="R9:R20" si="5">N9/21500</f>
        <v>56951.162790697672</v>
      </c>
      <c r="S9" s="9">
        <f t="shared" ref="S9:S20" si="6">N9/27500</f>
        <v>44525.454545454544</v>
      </c>
      <c r="T9" s="9">
        <f t="shared" ref="T9:T20" si="7">N9/32600</f>
        <v>37559.815950920245</v>
      </c>
      <c r="U9" s="9">
        <f t="shared" ref="U9:U20" si="8">N9/34400</f>
        <v>35594.476744186046</v>
      </c>
      <c r="V9" s="26">
        <v>13500</v>
      </c>
      <c r="W9" s="26">
        <v>23300</v>
      </c>
      <c r="X9" s="26">
        <v>92300</v>
      </c>
    </row>
    <row r="10" spans="1:24" ht="45" customHeight="1" x14ac:dyDescent="0.25">
      <c r="A10" s="18">
        <v>4</v>
      </c>
      <c r="B10" s="3" t="s">
        <v>2</v>
      </c>
      <c r="C10" s="4" t="s">
        <v>13</v>
      </c>
      <c r="D10" s="4" t="s">
        <v>13</v>
      </c>
      <c r="E10" s="5">
        <v>0.15</v>
      </c>
      <c r="F10" s="6">
        <f t="shared" si="0"/>
        <v>153056250</v>
      </c>
      <c r="G10" s="7">
        <v>0.05</v>
      </c>
      <c r="H10" s="6">
        <f t="shared" ref="H10:H19" si="9">(J10)*0.05</f>
        <v>51018750</v>
      </c>
      <c r="I10" s="8">
        <v>1</v>
      </c>
      <c r="J10" s="6">
        <f>I2</f>
        <v>1020375000</v>
      </c>
      <c r="K10" s="4">
        <v>12</v>
      </c>
      <c r="L10" s="4">
        <v>3</v>
      </c>
      <c r="M10" s="8">
        <v>1</v>
      </c>
      <c r="N10" s="6">
        <f t="shared" si="1"/>
        <v>1020375000</v>
      </c>
      <c r="O10" s="9">
        <f t="shared" si="2"/>
        <v>59671.052631578947</v>
      </c>
      <c r="P10" s="9">
        <f t="shared" si="3"/>
        <v>56064.560439560439</v>
      </c>
      <c r="Q10" s="9">
        <f t="shared" si="4"/>
        <v>53283.289817232377</v>
      </c>
      <c r="R10" s="9">
        <f t="shared" si="5"/>
        <v>47459.302325581397</v>
      </c>
      <c r="S10" s="9">
        <f t="shared" si="6"/>
        <v>37104.545454545456</v>
      </c>
      <c r="T10" s="9">
        <f t="shared" si="7"/>
        <v>31299.84662576687</v>
      </c>
      <c r="U10" s="9">
        <f t="shared" si="8"/>
        <v>29662.06395348837</v>
      </c>
      <c r="V10" s="26">
        <v>13500</v>
      </c>
      <c r="W10" s="26">
        <v>20200</v>
      </c>
      <c r="X10" s="26">
        <v>77400</v>
      </c>
    </row>
    <row r="11" spans="1:24" ht="45" customHeight="1" x14ac:dyDescent="0.25">
      <c r="A11" s="18">
        <v>5</v>
      </c>
      <c r="B11" s="3" t="s">
        <v>23</v>
      </c>
      <c r="C11" s="4" t="s">
        <v>13</v>
      </c>
      <c r="D11" s="4" t="s">
        <v>13</v>
      </c>
      <c r="E11" s="5">
        <v>0.15</v>
      </c>
      <c r="F11" s="6">
        <f t="shared" si="0"/>
        <v>127546875</v>
      </c>
      <c r="G11" s="7">
        <v>0.05</v>
      </c>
      <c r="H11" s="6">
        <f t="shared" si="9"/>
        <v>42515625</v>
      </c>
      <c r="I11" s="8" t="s">
        <v>32</v>
      </c>
      <c r="J11" s="6">
        <f>I2*5/6</f>
        <v>850312500</v>
      </c>
      <c r="K11" s="4">
        <v>10</v>
      </c>
      <c r="L11" s="4">
        <v>3</v>
      </c>
      <c r="M11" s="8">
        <v>1</v>
      </c>
      <c r="N11" s="6">
        <f t="shared" si="1"/>
        <v>850312500</v>
      </c>
      <c r="O11" s="9">
        <f t="shared" si="2"/>
        <v>49725.877192982458</v>
      </c>
      <c r="P11" s="9">
        <f t="shared" si="3"/>
        <v>46720.467032967033</v>
      </c>
      <c r="Q11" s="9">
        <f t="shared" si="4"/>
        <v>44402.741514360314</v>
      </c>
      <c r="R11" s="9">
        <f t="shared" si="5"/>
        <v>39549.41860465116</v>
      </c>
      <c r="S11" s="9">
        <f t="shared" si="6"/>
        <v>30920.454545454544</v>
      </c>
      <c r="T11" s="9">
        <f t="shared" si="7"/>
        <v>26083.205521472391</v>
      </c>
      <c r="U11" s="9">
        <f t="shared" si="8"/>
        <v>24718.386627906977</v>
      </c>
      <c r="V11" s="26">
        <v>13500</v>
      </c>
      <c r="W11" s="26">
        <v>17400</v>
      </c>
      <c r="X11" s="26">
        <v>68900</v>
      </c>
    </row>
    <row r="12" spans="1:24" ht="45" customHeight="1" x14ac:dyDescent="0.25">
      <c r="A12" s="18">
        <v>6</v>
      </c>
      <c r="B12" s="3" t="s">
        <v>3</v>
      </c>
      <c r="C12" s="4" t="s">
        <v>13</v>
      </c>
      <c r="D12" s="4" t="s">
        <v>13</v>
      </c>
      <c r="E12" s="5">
        <v>0.15</v>
      </c>
      <c r="F12" s="6">
        <f t="shared" si="0"/>
        <v>102037500</v>
      </c>
      <c r="G12" s="7">
        <v>0.05</v>
      </c>
      <c r="H12" s="6">
        <f t="shared" si="9"/>
        <v>34012500</v>
      </c>
      <c r="I12" s="8" t="s">
        <v>33</v>
      </c>
      <c r="J12" s="6">
        <f>I2*2/3</f>
        <v>680250000</v>
      </c>
      <c r="K12" s="4">
        <v>9</v>
      </c>
      <c r="L12" s="4">
        <v>2</v>
      </c>
      <c r="M12" s="8">
        <v>1</v>
      </c>
      <c r="N12" s="6">
        <f t="shared" si="1"/>
        <v>680250000</v>
      </c>
      <c r="O12" s="9">
        <f t="shared" si="2"/>
        <v>39780.701754385962</v>
      </c>
      <c r="P12" s="9">
        <f t="shared" si="3"/>
        <v>37376.373626373628</v>
      </c>
      <c r="Q12" s="9">
        <f t="shared" si="4"/>
        <v>35522.193211488251</v>
      </c>
      <c r="R12" s="9">
        <f t="shared" si="5"/>
        <v>31639.534883720931</v>
      </c>
      <c r="S12" s="9">
        <f t="shared" si="6"/>
        <v>24736.363636363636</v>
      </c>
      <c r="T12" s="9">
        <f t="shared" si="7"/>
        <v>20866.564417177913</v>
      </c>
      <c r="U12" s="9">
        <f t="shared" si="8"/>
        <v>19774.70930232558</v>
      </c>
      <c r="V12" s="26">
        <v>13500</v>
      </c>
      <c r="W12" s="26">
        <v>16000</v>
      </c>
      <c r="X12" s="26">
        <v>58300</v>
      </c>
    </row>
    <row r="13" spans="1:24" ht="45" customHeight="1" x14ac:dyDescent="0.25">
      <c r="A13" s="18">
        <v>7</v>
      </c>
      <c r="B13" s="3" t="s">
        <v>24</v>
      </c>
      <c r="C13" s="4" t="s">
        <v>13</v>
      </c>
      <c r="D13" s="4" t="s">
        <v>13</v>
      </c>
      <c r="E13" s="5">
        <v>0.15</v>
      </c>
      <c r="F13" s="6">
        <f t="shared" si="0"/>
        <v>76528125</v>
      </c>
      <c r="G13" s="7">
        <v>0.05</v>
      </c>
      <c r="H13" s="6">
        <f t="shared" si="9"/>
        <v>25509375</v>
      </c>
      <c r="I13" s="8" t="s">
        <v>34</v>
      </c>
      <c r="J13" s="6">
        <f>I2*1/2</f>
        <v>510187500</v>
      </c>
      <c r="K13" s="4">
        <v>8</v>
      </c>
      <c r="L13" s="4">
        <v>2</v>
      </c>
      <c r="M13" s="8">
        <v>1</v>
      </c>
      <c r="N13" s="6">
        <f t="shared" si="1"/>
        <v>510187500</v>
      </c>
      <c r="O13" s="9">
        <f t="shared" si="2"/>
        <v>29835.526315789473</v>
      </c>
      <c r="P13" s="9">
        <f t="shared" si="3"/>
        <v>28032.280219780219</v>
      </c>
      <c r="Q13" s="9">
        <f t="shared" si="4"/>
        <v>26641.644908616188</v>
      </c>
      <c r="R13" s="9">
        <f t="shared" si="5"/>
        <v>23729.651162790698</v>
      </c>
      <c r="S13" s="9">
        <f t="shared" si="6"/>
        <v>18552.272727272728</v>
      </c>
      <c r="T13" s="9">
        <f t="shared" si="7"/>
        <v>15649.923312883435</v>
      </c>
      <c r="U13" s="9">
        <f t="shared" si="8"/>
        <v>14831.031976744185</v>
      </c>
      <c r="V13" s="26">
        <v>13500</v>
      </c>
      <c r="W13" s="26">
        <v>12500</v>
      </c>
      <c r="X13" s="26">
        <v>49300</v>
      </c>
    </row>
    <row r="14" spans="1:24" ht="45" customHeight="1" x14ac:dyDescent="0.25">
      <c r="A14" s="18">
        <v>8</v>
      </c>
      <c r="B14" s="3" t="s">
        <v>4</v>
      </c>
      <c r="C14" s="4" t="s">
        <v>13</v>
      </c>
      <c r="D14" s="4" t="s">
        <v>13</v>
      </c>
      <c r="E14" s="5">
        <v>0.1</v>
      </c>
      <c r="F14" s="6">
        <f>J14*10/100</f>
        <v>34012500</v>
      </c>
      <c r="G14" s="7">
        <v>0.05</v>
      </c>
      <c r="H14" s="6">
        <f t="shared" si="9"/>
        <v>17006250</v>
      </c>
      <c r="I14" s="8" t="s">
        <v>35</v>
      </c>
      <c r="J14" s="6">
        <f>I2*1/3</f>
        <v>340125000</v>
      </c>
      <c r="K14" s="4">
        <v>6</v>
      </c>
      <c r="L14" s="4">
        <v>2</v>
      </c>
      <c r="M14" s="8" t="s">
        <v>64</v>
      </c>
      <c r="N14" s="6">
        <v>391143750</v>
      </c>
      <c r="O14" s="9">
        <f t="shared" si="2"/>
        <v>22873.903508771931</v>
      </c>
      <c r="P14" s="9">
        <f t="shared" si="3"/>
        <v>21491.414835164836</v>
      </c>
      <c r="Q14" s="9">
        <f t="shared" si="4"/>
        <v>20425.261096605744</v>
      </c>
      <c r="R14" s="9">
        <f t="shared" si="5"/>
        <v>18192.732558139534</v>
      </c>
      <c r="S14" s="9">
        <f t="shared" si="6"/>
        <v>14223.40909090909</v>
      </c>
      <c r="T14" s="9">
        <f t="shared" si="7"/>
        <v>11998.2745398773</v>
      </c>
      <c r="U14" s="9">
        <f t="shared" si="8"/>
        <v>11370.45784883721</v>
      </c>
      <c r="V14" s="26">
        <v>13500</v>
      </c>
      <c r="W14" s="26">
        <v>10100</v>
      </c>
      <c r="X14" s="26">
        <v>38600</v>
      </c>
    </row>
    <row r="15" spans="1:24" ht="45" customHeight="1" x14ac:dyDescent="0.25">
      <c r="A15" s="18">
        <v>9</v>
      </c>
      <c r="B15" s="3" t="s">
        <v>25</v>
      </c>
      <c r="C15" s="4" t="s">
        <v>13</v>
      </c>
      <c r="D15" s="4" t="s">
        <v>13</v>
      </c>
      <c r="E15" s="5">
        <v>0.1</v>
      </c>
      <c r="F15" s="6">
        <f>J15*10/100</f>
        <v>20407500</v>
      </c>
      <c r="G15" s="7">
        <v>0.05</v>
      </c>
      <c r="H15" s="6">
        <f t="shared" si="9"/>
        <v>10203750</v>
      </c>
      <c r="I15" s="8" t="s">
        <v>36</v>
      </c>
      <c r="J15" s="6">
        <f>I2*1/5</f>
        <v>204075000</v>
      </c>
      <c r="K15" s="4">
        <v>5</v>
      </c>
      <c r="L15" s="4">
        <v>2</v>
      </c>
      <c r="M15" s="8" t="s">
        <v>40</v>
      </c>
      <c r="N15" s="6">
        <f>J15*4/3</f>
        <v>272100000</v>
      </c>
      <c r="O15" s="9">
        <f t="shared" si="2"/>
        <v>15912.280701754386</v>
      </c>
      <c r="P15" s="9">
        <f t="shared" si="3"/>
        <v>14950.54945054945</v>
      </c>
      <c r="Q15" s="9">
        <f t="shared" si="4"/>
        <v>14208.877284595301</v>
      </c>
      <c r="R15" s="9">
        <f t="shared" si="5"/>
        <v>12655.813953488372</v>
      </c>
      <c r="S15" s="9">
        <f t="shared" si="6"/>
        <v>9894.545454545454</v>
      </c>
      <c r="T15" s="9">
        <f t="shared" si="7"/>
        <v>8346.625766871166</v>
      </c>
      <c r="U15" s="9">
        <f t="shared" si="8"/>
        <v>7909.8837209302328</v>
      </c>
      <c r="V15" s="26">
        <v>13500</v>
      </c>
      <c r="W15" s="26">
        <v>8500</v>
      </c>
      <c r="X15" s="26">
        <v>32800</v>
      </c>
    </row>
    <row r="16" spans="1:24" ht="45" customHeight="1" x14ac:dyDescent="0.25">
      <c r="A16" s="18">
        <v>10</v>
      </c>
      <c r="B16" s="3" t="s">
        <v>5</v>
      </c>
      <c r="C16" s="4" t="s">
        <v>13</v>
      </c>
      <c r="D16" s="4" t="s">
        <v>13</v>
      </c>
      <c r="E16" s="4" t="s">
        <v>14</v>
      </c>
      <c r="F16" s="4" t="s">
        <v>14</v>
      </c>
      <c r="G16" s="7">
        <v>0.05</v>
      </c>
      <c r="H16" s="6">
        <f t="shared" si="9"/>
        <v>5101875</v>
      </c>
      <c r="I16" s="8" t="s">
        <v>37</v>
      </c>
      <c r="J16" s="6">
        <f>I2*1/10</f>
        <v>102037500</v>
      </c>
      <c r="K16" s="4">
        <v>3</v>
      </c>
      <c r="L16" s="4">
        <v>1</v>
      </c>
      <c r="M16" s="8">
        <v>2</v>
      </c>
      <c r="N16" s="6">
        <f>J16*2</f>
        <v>204075000</v>
      </c>
      <c r="O16" s="9">
        <f t="shared" si="2"/>
        <v>11934.21052631579</v>
      </c>
      <c r="P16" s="9">
        <f t="shared" si="3"/>
        <v>11212.912087912087</v>
      </c>
      <c r="Q16" s="9">
        <f t="shared" si="4"/>
        <v>10656.657963446476</v>
      </c>
      <c r="R16" s="9">
        <f t="shared" si="5"/>
        <v>9491.8604651162786</v>
      </c>
      <c r="S16" s="9">
        <f t="shared" si="6"/>
        <v>7420.909090909091</v>
      </c>
      <c r="T16" s="9">
        <f t="shared" si="7"/>
        <v>6259.9693251533745</v>
      </c>
      <c r="U16" s="9">
        <f t="shared" si="8"/>
        <v>5932.4127906976746</v>
      </c>
      <c r="V16" s="26">
        <v>13500</v>
      </c>
      <c r="W16" s="26">
        <v>6750</v>
      </c>
      <c r="X16" s="26">
        <v>26500</v>
      </c>
    </row>
    <row r="17" spans="1:24" ht="45" customHeight="1" x14ac:dyDescent="0.25">
      <c r="A17" s="18">
        <v>11</v>
      </c>
      <c r="B17" s="3" t="s">
        <v>26</v>
      </c>
      <c r="C17" s="4" t="s">
        <v>13</v>
      </c>
      <c r="D17" s="4" t="s">
        <v>13</v>
      </c>
      <c r="E17" s="4" t="s">
        <v>14</v>
      </c>
      <c r="F17" s="4" t="s">
        <v>14</v>
      </c>
      <c r="G17" s="7">
        <v>0.05</v>
      </c>
      <c r="H17" s="6">
        <f t="shared" si="9"/>
        <v>4336593.75</v>
      </c>
      <c r="I17" s="8" t="s">
        <v>28</v>
      </c>
      <c r="J17" s="6">
        <f>I2*17/200</f>
        <v>86731875</v>
      </c>
      <c r="K17" s="4">
        <v>3</v>
      </c>
      <c r="L17" s="4">
        <v>1</v>
      </c>
      <c r="M17" s="8">
        <v>1.75</v>
      </c>
      <c r="N17" s="6">
        <f>J17*1.75</f>
        <v>151780781.25</v>
      </c>
      <c r="O17" s="9">
        <f t="shared" si="2"/>
        <v>8876.0690789473683</v>
      </c>
      <c r="P17" s="9">
        <f t="shared" si="3"/>
        <v>8339.6033653846152</v>
      </c>
      <c r="Q17" s="9">
        <f t="shared" si="4"/>
        <v>7925.8893603133156</v>
      </c>
      <c r="R17" s="9">
        <f t="shared" si="5"/>
        <v>7059.5712209302328</v>
      </c>
      <c r="S17" s="9">
        <f t="shared" si="6"/>
        <v>5519.301136363636</v>
      </c>
      <c r="T17" s="9">
        <f t="shared" si="7"/>
        <v>4655.8521855828221</v>
      </c>
      <c r="U17" s="9">
        <f t="shared" si="8"/>
        <v>4412.2320130813951</v>
      </c>
      <c r="V17" s="26">
        <v>13500</v>
      </c>
      <c r="W17" s="26">
        <v>5400</v>
      </c>
      <c r="X17" s="26">
        <v>22000</v>
      </c>
    </row>
    <row r="18" spans="1:24" ht="45" customHeight="1" x14ac:dyDescent="0.25">
      <c r="A18" s="18">
        <v>12</v>
      </c>
      <c r="B18" s="3" t="s">
        <v>6</v>
      </c>
      <c r="C18" s="4" t="s">
        <v>13</v>
      </c>
      <c r="D18" s="4" t="s">
        <v>14</v>
      </c>
      <c r="E18" s="4" t="s">
        <v>14</v>
      </c>
      <c r="F18" s="4" t="s">
        <v>14</v>
      </c>
      <c r="G18" s="7">
        <v>0.05</v>
      </c>
      <c r="H18" s="6">
        <f t="shared" si="9"/>
        <v>3571312.5</v>
      </c>
      <c r="I18" s="8" t="s">
        <v>15</v>
      </c>
      <c r="J18" s="6">
        <f>I2*7/100</f>
        <v>71426250</v>
      </c>
      <c r="K18" s="4">
        <v>1</v>
      </c>
      <c r="L18" s="4">
        <v>1</v>
      </c>
      <c r="M18" s="8">
        <v>1.5</v>
      </c>
      <c r="N18" s="6">
        <f>J18*1.5</f>
        <v>107139375</v>
      </c>
      <c r="O18" s="9">
        <f t="shared" si="2"/>
        <v>6265.4605263157891</v>
      </c>
      <c r="P18" s="9">
        <f t="shared" si="3"/>
        <v>5886.7788461538457</v>
      </c>
      <c r="Q18" s="9">
        <f t="shared" si="4"/>
        <v>5594.7454308093993</v>
      </c>
      <c r="R18" s="9">
        <f t="shared" si="5"/>
        <v>4983.2267441860467</v>
      </c>
      <c r="S18" s="9">
        <f t="shared" si="6"/>
        <v>3895.9772727272725</v>
      </c>
      <c r="T18" s="9">
        <f t="shared" si="7"/>
        <v>3286.4838957055213</v>
      </c>
      <c r="U18" s="9">
        <f t="shared" si="8"/>
        <v>3114.5167151162791</v>
      </c>
      <c r="V18" s="26">
        <v>13500</v>
      </c>
      <c r="W18" s="26">
        <v>4500</v>
      </c>
      <c r="X18" s="26">
        <v>17300</v>
      </c>
    </row>
    <row r="19" spans="1:24" ht="45" customHeight="1" x14ac:dyDescent="0.25">
      <c r="A19" s="18">
        <v>13</v>
      </c>
      <c r="B19" s="3" t="s">
        <v>27</v>
      </c>
      <c r="C19" s="4" t="s">
        <v>13</v>
      </c>
      <c r="D19" s="4" t="s">
        <v>14</v>
      </c>
      <c r="E19" s="4" t="s">
        <v>14</v>
      </c>
      <c r="F19" s="4" t="s">
        <v>14</v>
      </c>
      <c r="G19" s="7">
        <v>0.05</v>
      </c>
      <c r="H19" s="6">
        <f t="shared" si="9"/>
        <v>2550937.5</v>
      </c>
      <c r="I19" s="8" t="s">
        <v>38</v>
      </c>
      <c r="J19" s="6">
        <f>I2*1/20</f>
        <v>51018750</v>
      </c>
      <c r="K19" s="4">
        <v>1</v>
      </c>
      <c r="L19" s="4">
        <v>1</v>
      </c>
      <c r="M19" s="8">
        <v>1.5</v>
      </c>
      <c r="N19" s="6">
        <f>J19*1.5</f>
        <v>76528125</v>
      </c>
      <c r="O19" s="9">
        <f t="shared" si="2"/>
        <v>4475.3289473684208</v>
      </c>
      <c r="P19" s="9">
        <f t="shared" si="3"/>
        <v>4204.8420329670325</v>
      </c>
      <c r="Q19" s="9">
        <f t="shared" si="4"/>
        <v>3996.2467362924281</v>
      </c>
      <c r="R19" s="9">
        <f t="shared" si="5"/>
        <v>3559.4476744186045</v>
      </c>
      <c r="S19" s="9">
        <f t="shared" si="6"/>
        <v>2782.840909090909</v>
      </c>
      <c r="T19" s="9">
        <f t="shared" si="7"/>
        <v>2347.4884969325153</v>
      </c>
      <c r="U19" s="9">
        <f t="shared" si="8"/>
        <v>2224.6547965116279</v>
      </c>
      <c r="V19" s="26">
        <v>13500</v>
      </c>
      <c r="W19" s="26">
        <v>3100</v>
      </c>
      <c r="X19" s="26">
        <v>11700</v>
      </c>
    </row>
    <row r="20" spans="1:24" ht="45" customHeight="1" x14ac:dyDescent="0.25">
      <c r="A20" s="18">
        <v>14</v>
      </c>
      <c r="B20" s="3" t="s">
        <v>7</v>
      </c>
      <c r="C20" s="4" t="s">
        <v>13</v>
      </c>
      <c r="D20" s="4" t="s">
        <v>14</v>
      </c>
      <c r="E20" s="4" t="s">
        <v>14</v>
      </c>
      <c r="F20" s="4" t="s">
        <v>14</v>
      </c>
      <c r="G20" s="4" t="s">
        <v>14</v>
      </c>
      <c r="H20" s="6" t="s">
        <v>14</v>
      </c>
      <c r="I20" s="4" t="s">
        <v>14</v>
      </c>
      <c r="J20" s="4" t="s">
        <v>14</v>
      </c>
      <c r="K20" s="4">
        <v>1</v>
      </c>
      <c r="L20" s="4">
        <v>1</v>
      </c>
      <c r="M20" s="8" t="s">
        <v>63</v>
      </c>
      <c r="N20" s="6">
        <v>42515625</v>
      </c>
      <c r="O20" s="9">
        <f t="shared" si="2"/>
        <v>2486.2938596491226</v>
      </c>
      <c r="P20" s="9">
        <f t="shared" si="3"/>
        <v>2336.0233516483518</v>
      </c>
      <c r="Q20" s="9">
        <f t="shared" si="4"/>
        <v>2220.1370757180157</v>
      </c>
      <c r="R20" s="9">
        <f t="shared" si="5"/>
        <v>1977.4709302325582</v>
      </c>
      <c r="S20" s="9">
        <f t="shared" si="6"/>
        <v>1546.0227272727273</v>
      </c>
      <c r="T20" s="9">
        <f t="shared" si="7"/>
        <v>1304.1602760736196</v>
      </c>
      <c r="U20" s="9">
        <f t="shared" si="8"/>
        <v>1235.9193313953488</v>
      </c>
      <c r="V20" s="26">
        <v>13500</v>
      </c>
      <c r="W20" s="26">
        <v>1700</v>
      </c>
      <c r="X20" s="26">
        <v>6100</v>
      </c>
    </row>
    <row r="21" spans="1:24" ht="36" customHeight="1" x14ac:dyDescent="0.25">
      <c r="A21" s="18">
        <v>15</v>
      </c>
      <c r="B21" s="10" t="s">
        <v>8</v>
      </c>
      <c r="C21" s="11" t="s">
        <v>14</v>
      </c>
      <c r="D21" s="11" t="s">
        <v>14</v>
      </c>
      <c r="E21" s="11" t="s">
        <v>14</v>
      </c>
      <c r="F21" s="11" t="s">
        <v>14</v>
      </c>
      <c r="G21" s="11" t="s">
        <v>14</v>
      </c>
      <c r="H21" s="12" t="s">
        <v>14</v>
      </c>
      <c r="I21" s="11" t="s">
        <v>14</v>
      </c>
      <c r="J21" s="11" t="s">
        <v>14</v>
      </c>
      <c r="K21" s="13" t="s">
        <v>14</v>
      </c>
      <c r="L21" s="13" t="s">
        <v>14</v>
      </c>
      <c r="M21" s="13" t="s">
        <v>14</v>
      </c>
      <c r="N21" s="16" t="s">
        <v>16</v>
      </c>
      <c r="O21" s="14"/>
      <c r="P21" s="14"/>
      <c r="Q21" s="14"/>
      <c r="R21" s="14"/>
      <c r="S21" s="14"/>
      <c r="T21" s="14"/>
      <c r="U21" s="14"/>
      <c r="V21" s="15"/>
      <c r="W21" s="15"/>
      <c r="X21" s="15"/>
    </row>
    <row r="22" spans="1:24" ht="20.25" x14ac:dyDescent="0.3">
      <c r="A22" s="20"/>
      <c r="B22" s="21"/>
      <c r="C22" s="21"/>
      <c r="D22" s="21"/>
      <c r="E22" s="21"/>
      <c r="F22" s="21"/>
      <c r="G22" s="21"/>
      <c r="H22" s="21"/>
      <c r="I22" s="21"/>
      <c r="J22" s="34" t="s">
        <v>57</v>
      </c>
      <c r="K22" s="34"/>
      <c r="L22" s="34"/>
      <c r="M22" s="34"/>
      <c r="N22" s="34"/>
      <c r="O22" s="21"/>
      <c r="P22" s="22"/>
      <c r="Q22" s="22"/>
      <c r="R22" s="22"/>
      <c r="S22" s="23"/>
      <c r="T22" s="24"/>
      <c r="U22" s="24"/>
      <c r="V22" s="24"/>
      <c r="W22" s="24"/>
      <c r="X22" s="25"/>
    </row>
  </sheetData>
  <mergeCells count="14">
    <mergeCell ref="A1:U1"/>
    <mergeCell ref="A4:H4"/>
    <mergeCell ref="V1:X5"/>
    <mergeCell ref="J22:N22"/>
    <mergeCell ref="H2:H3"/>
    <mergeCell ref="A5:M5"/>
    <mergeCell ref="F2:G2"/>
    <mergeCell ref="F3:G3"/>
    <mergeCell ref="A2:E2"/>
    <mergeCell ref="A3:E3"/>
    <mergeCell ref="I3:M3"/>
    <mergeCell ref="I4:M4"/>
    <mergeCell ref="I2:M2"/>
    <mergeCell ref="N2:U5"/>
  </mergeCells>
  <pageMargins left="0.39370078740157483" right="0" top="0.39370078740157483" bottom="0" header="0" footer="0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2" sqref="F2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2025-02-19T06:32:08Z</dcterms:modified>
</cp:coreProperties>
</file>