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dogukan.aras\Desktop\2 MÜT\1 Müteahhitlik Site\2025\"/>
    </mc:Choice>
  </mc:AlternateContent>
  <bookViews>
    <workbookView xWindow="-120" yWindow="14280" windowWidth="29040" windowHeight="15840" activeTab="3"/>
  </bookViews>
  <sheets>
    <sheet name="Diploma" sheetId="2" r:id="rId1"/>
    <sheet name="Bilanço" sheetId="3" r:id="rId2"/>
    <sheet name="Ciro" sheetId="4" r:id="rId3"/>
    <sheet name="İş Deneyim" sheetId="5" r:id="rId4"/>
  </sheets>
  <definedNames>
    <definedName name="_xlnm._FilterDatabase" localSheetId="3" hidden="1">'İş Deneyim'!$A$2:$O$46</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14" i="4" l="1"/>
  <c r="F14" i="4"/>
  <c r="E14" i="4"/>
  <c r="D14" i="4"/>
  <c r="C14" i="4"/>
  <c r="B14" i="4"/>
  <c r="U33" i="5" l="1"/>
  <c r="T33" i="5" l="1"/>
  <c r="Q39" i="5" l="1"/>
  <c r="U27" i="5" s="1"/>
  <c r="S30" i="5" l="1"/>
  <c r="S29" i="5"/>
  <c r="S28" i="5"/>
  <c r="S27" i="5"/>
  <c r="E34" i="5" l="1"/>
  <c r="U28" i="5" l="1"/>
  <c r="G29" i="5"/>
  <c r="T28" i="5" l="1"/>
  <c r="V28" i="5" s="1"/>
  <c r="K29" i="5"/>
  <c r="T30" i="5" s="1"/>
  <c r="I29" i="5"/>
  <c r="T29" i="5" s="1"/>
  <c r="U30" i="5"/>
  <c r="U29" i="5"/>
  <c r="T27" i="5"/>
  <c r="X28" i="5" l="1"/>
  <c r="W28" i="5"/>
  <c r="V27" i="5"/>
  <c r="W27" i="5" s="1"/>
  <c r="V30" i="5"/>
  <c r="W30" i="5" s="1"/>
  <c r="V29" i="5"/>
  <c r="W29" i="5" s="1"/>
  <c r="B4" i="2"/>
  <c r="E2" i="2"/>
  <c r="E3" i="2"/>
  <c r="E4" i="2"/>
  <c r="E5" i="2"/>
  <c r="E6" i="2"/>
  <c r="E1" i="2"/>
  <c r="D2" i="2"/>
  <c r="D3" i="2"/>
  <c r="D4" i="2"/>
  <c r="D5" i="2"/>
  <c r="D6" i="2"/>
  <c r="D1" i="2"/>
  <c r="X29" i="5" l="1"/>
  <c r="X30" i="5"/>
  <c r="X27" i="5"/>
  <c r="S33" i="5"/>
  <c r="G34" i="5"/>
  <c r="Y30" i="5" l="1"/>
  <c r="I34" i="5"/>
  <c r="K34" i="5"/>
  <c r="S34" i="5"/>
  <c r="D46" i="5" s="1"/>
  <c r="Y29" i="5" l="1"/>
  <c r="Y28" i="5"/>
  <c r="Y27" i="5"/>
  <c r="Y31" i="5" s="1"/>
  <c r="E35" i="5"/>
  <c r="M54" i="5"/>
  <c r="N49" i="5"/>
  <c r="N50" i="5" s="1"/>
  <c r="L49" i="5"/>
  <c r="L50" i="5" s="1"/>
  <c r="J49" i="5"/>
  <c r="J50" i="5" s="1"/>
  <c r="G49" i="5"/>
  <c r="G50" i="5" s="1"/>
  <c r="E49" i="5"/>
  <c r="E50" i="5" s="1"/>
  <c r="C49" i="5"/>
  <c r="C50" i="5" s="1"/>
  <c r="D20" i="4"/>
  <c r="C20" i="4"/>
  <c r="B20" i="4"/>
  <c r="C18" i="4"/>
  <c r="B12" i="4"/>
  <c r="B13" i="3"/>
  <c r="C13" i="3" s="1"/>
  <c r="B12" i="3"/>
  <c r="C12" i="3" s="1"/>
  <c r="C11" i="3"/>
  <c r="B11" i="3"/>
  <c r="B2" i="2"/>
  <c r="E40" i="5" l="1"/>
  <c r="C14" i="3"/>
  <c r="B5" i="2"/>
  <c r="B6" i="2"/>
  <c r="B15" i="4"/>
  <c r="B21" i="4"/>
  <c r="D54" i="5"/>
  <c r="D27" i="4" l="1"/>
  <c r="D28" i="4"/>
  <c r="D23" i="4"/>
  <c r="D29" i="4"/>
  <c r="D24" i="4"/>
  <c r="D30" i="4"/>
  <c r="D25" i="4"/>
  <c r="D31" i="4"/>
  <c r="D26" i="4"/>
  <c r="B16" i="4"/>
  <c r="A15" i="2"/>
  <c r="B7" i="2"/>
  <c r="A13" i="2"/>
  <c r="A14" i="2"/>
  <c r="A12" i="2"/>
  <c r="A11" i="2"/>
  <c r="A10" i="2"/>
  <c r="E15" i="4" l="1"/>
  <c r="B8" i="2"/>
  <c r="B9" i="2" s="1"/>
  <c r="D57" i="5" a="1"/>
  <c r="D57" i="5" s="1"/>
  <c r="D52" i="5" s="1"/>
  <c r="D53" i="5" l="1"/>
  <c r="D55" i="5"/>
  <c r="A69" i="5" l="1"/>
  <c r="A66" i="5"/>
  <c r="A57" i="5"/>
  <c r="A64" i="5"/>
  <c r="A59" i="5"/>
  <c r="A63" i="5"/>
  <c r="A62" i="5"/>
  <c r="A61" i="5"/>
  <c r="A67" i="5"/>
  <c r="A65" i="5"/>
  <c r="A68" i="5"/>
  <c r="A58" i="5"/>
  <c r="M53" i="5"/>
  <c r="A60" i="5"/>
  <c r="M55" i="5" l="1"/>
</calcChain>
</file>

<file path=xl/sharedStrings.xml><?xml version="1.0" encoding="utf-8"?>
<sst xmlns="http://schemas.openxmlformats.org/spreadsheetml/2006/main" count="622" uniqueCount="264">
  <si>
    <t>MEZUNİYET TARİHİ</t>
  </si>
  <si>
    <t>E</t>
  </si>
  <si>
    <t>BAŞVURU TARİHİ</t>
  </si>
  <si>
    <t>E1</t>
  </si>
  <si>
    <t>BAŞVURU GRUBU</t>
  </si>
  <si>
    <t>F1</t>
  </si>
  <si>
    <t>F</t>
  </si>
  <si>
    <t>GEREKEN YIL</t>
  </si>
  <si>
    <t>DİPLOMA YILI</t>
  </si>
  <si>
    <t>G</t>
  </si>
  <si>
    <t>DİPLOMA İŞ MİKTARI</t>
  </si>
  <si>
    <t>G1</t>
  </si>
  <si>
    <t>YETERLİLİK DURUMU</t>
  </si>
  <si>
    <t>HANGİ GRUP İÇİN YETERLİ</t>
  </si>
  <si>
    <t>İŞ DENEYİM İLE SUNULMASI</t>
  </si>
  <si>
    <t>Yıl / Yıllar</t>
  </si>
  <si>
    <t>Dönen Varlıklar</t>
  </si>
  <si>
    <t>Kısa Vadeli Borçlar</t>
  </si>
  <si>
    <t>Öz Kaynaklar</t>
  </si>
  <si>
    <t>Toplam Aktif</t>
  </si>
  <si>
    <t>Yıllara Yaygın İnşaat Maliyetleri (Varsa)</t>
  </si>
  <si>
    <t>Kısa Vadeli Banka Borçları</t>
  </si>
  <si>
    <t>Yıllara Yaygın İnşaat Hakediş Gelirleri (Varsa)</t>
  </si>
  <si>
    <t>Bilanço Oranları</t>
  </si>
  <si>
    <r>
      <t xml:space="preserve">Cari Oran </t>
    </r>
    <r>
      <rPr>
        <sz val="11"/>
        <color rgb="FF000000"/>
        <rFont val="Times New Roman"/>
        <family val="1"/>
        <charset val="162"/>
      </rPr>
      <t>(Dönen Varlıkların Kısa Vadeli Borçlara Oranı)</t>
    </r>
  </si>
  <si>
    <r>
      <t xml:space="preserve">Öz Kaynak Oranı </t>
    </r>
    <r>
      <rPr>
        <sz val="11"/>
        <color rgb="FF000000"/>
        <rFont val="Times New Roman"/>
        <family val="1"/>
        <charset val="162"/>
      </rPr>
      <t>(Öz Kaynakların Toplam Aktife Oranı)</t>
    </r>
  </si>
  <si>
    <t>Kısa Vadeli Banka Borçlarının Öz Kaynaklara Oranı</t>
  </si>
  <si>
    <t xml:space="preserve"> Bilanço Oranları Yeterli Mi?</t>
  </si>
  <si>
    <t>2- İŞ HACMİ BİLGİLERİ TABLOSU  (Aşağıdaki tablolardan ya toplam ciro yada yapım işleri cirosundan biri doldurulacaktır.)</t>
  </si>
  <si>
    <t>Yılı</t>
  </si>
  <si>
    <t>Toplam ciro</t>
  </si>
  <si>
    <t>Yapım işleri cirosu</t>
  </si>
  <si>
    <t>Ciro verileri yukarıdaki tabloya girildiğinde aşağıda güncel değeri vermektedir. Ancak güncel değerler değil Beyanname verileri Ek-2'ye girilecektir.</t>
  </si>
  <si>
    <t>Başvuru tarihinden önceki aya ait Yİ-ÜFE endeksi</t>
  </si>
  <si>
    <t>D1</t>
  </si>
  <si>
    <t>GEREKEN TOP. CİRO</t>
  </si>
  <si>
    <t>Güncel toplam ciro</t>
  </si>
  <si>
    <t>Ortalama Güncel ciro</t>
  </si>
  <si>
    <t>CİRONUZ HANGİ GRUP İÇİN
 YETERLİ</t>
  </si>
  <si>
    <t>Top. Cironuz Yeterli mi?</t>
  </si>
  <si>
    <t>GEREKEN YAPIM İŞİ CİRO</t>
  </si>
  <si>
    <t>Güncel yapım işleri ciro</t>
  </si>
  <si>
    <t>Yapım İşleri Cironuz Yeterli mi?</t>
  </si>
  <si>
    <t>ASGARİ İŞ HACMİ (CİRO) MİKTARI</t>
  </si>
  <si>
    <t>A</t>
  </si>
  <si>
    <t>B</t>
  </si>
  <si>
    <t>B1</t>
  </si>
  <si>
    <t>TOPLAM CİRO</t>
  </si>
  <si>
    <t>VEYA YAPIM CİRO</t>
  </si>
  <si>
    <t>C</t>
  </si>
  <si>
    <t>C1</t>
  </si>
  <si>
    <t>D</t>
  </si>
  <si>
    <t>YILLARA, YAPI GRUP VE SINIFINA GÖRE YAPI BİRİM MALİYETLERİ TABLOSU (TL/m²)</t>
  </si>
  <si>
    <t>YIL</t>
  </si>
  <si>
    <t>YÜRÜRLÜK
TARİHİ</t>
  </si>
  <si>
    <t>YAPI SINIFI</t>
  </si>
  <si>
    <t>II-A</t>
  </si>
  <si>
    <t>II-B</t>
  </si>
  <si>
    <t>II-C</t>
  </si>
  <si>
    <t>III-A</t>
  </si>
  <si>
    <t>III-B</t>
  </si>
  <si>
    <t>IV-A</t>
  </si>
  <si>
    <t>IV-B</t>
  </si>
  <si>
    <t>IV-C</t>
  </si>
  <si>
    <t>V-A</t>
  </si>
  <si>
    <t>V-B</t>
  </si>
  <si>
    <t>V-C</t>
  </si>
  <si>
    <t>V-D</t>
  </si>
  <si>
    <t>YIL/Y. SINIFI</t>
  </si>
  <si>
    <t>2A</t>
  </si>
  <si>
    <t>2B</t>
  </si>
  <si>
    <t>2C</t>
  </si>
  <si>
    <t>3A</t>
  </si>
  <si>
    <t>3B</t>
  </si>
  <si>
    <t>4A</t>
  </si>
  <si>
    <t>4B</t>
  </si>
  <si>
    <t>4C</t>
  </si>
  <si>
    <t>5A</t>
  </si>
  <si>
    <t>5B</t>
  </si>
  <si>
    <t>5C</t>
  </si>
  <si>
    <t>5D</t>
  </si>
  <si>
    <t>-</t>
  </si>
  <si>
    <t>2022/1</t>
  </si>
  <si>
    <t>2022/2</t>
  </si>
  <si>
    <t>2022/3</t>
  </si>
  <si>
    <t>2023/1</t>
  </si>
  <si>
    <t>2023/2</t>
  </si>
  <si>
    <r>
      <t>2022 ve 2023 yıllarında imzalanan kat/arsa karşılığı sözleşmeler veya tamamı kendisine ait olan arsaya inşaat yapanlar için; sözleşme (yapı ruhsatı) tarihi doğrultusunda yukarıdaki tabloda yer alan</t>
    </r>
    <r>
      <rPr>
        <b/>
        <sz val="10"/>
        <color theme="1"/>
        <rFont val="Times New Roman"/>
        <family val="1"/>
        <charset val="162"/>
      </rPr>
      <t xml:space="preserve"> yürürlük tarihi</t>
    </r>
    <r>
      <rPr>
        <sz val="10"/>
        <color theme="1"/>
        <rFont val="Times New Roman"/>
        <family val="1"/>
        <charset val="162"/>
      </rPr>
      <t xml:space="preserve"> dikkate alınarak geçerli olan birim fiyat yılı seçilmelidir.Ör.2022/3</t>
    </r>
  </si>
  <si>
    <t>YAPI SINIFI VE GRUBU (ÖR.4A)</t>
  </si>
  <si>
    <t>ENDEKS ORANI</t>
  </si>
  <si>
    <t>İŞİN GERÇEKLEŞTİRİLME ORANI</t>
  </si>
  <si>
    <t>YAPI ALANI (m²)</t>
  </si>
  <si>
    <t>İŞ DENEYİM TUTARI (₺)</t>
  </si>
  <si>
    <t>TOPLAM İŞ DENEYİM TUTARI (₺)</t>
  </si>
  <si>
    <t>(GÜNCELLENMEMİŞ TUTAR)</t>
  </si>
  <si>
    <t>GÜNCELLEME HESABI</t>
  </si>
  <si>
    <t>TOP. GÜNCEL İŞ DENEYİM TUTARI</t>
  </si>
  <si>
    <t>SÖZLEŞME YILI</t>
  </si>
  <si>
    <t>SÖZLEŞME AYINDAN ÖNCEKİ AY</t>
  </si>
  <si>
    <t>BELGE TUTARI (₺)</t>
  </si>
  <si>
    <t>İŞ DENEYİM TUTARINA GÖRE BAŞVURULABİLECEK GRUP HESABI</t>
  </si>
  <si>
    <t>YAPI KULLANMA TARİHİ
(GEÇİCİ KABUL TARİHİ)</t>
  </si>
  <si>
    <t>İŞ DENEYİM KAÇ YILLIK</t>
  </si>
  <si>
    <t>YAPILAN İŞ TUTARI (₺)
 (GÜNCELLENMİŞ)</t>
  </si>
  <si>
    <t>SON 15 YILDA YAPILAN
 EN BÜYÜK İŞ</t>
  </si>
  <si>
    <t>SON 5 YILDA YAPILAN İŞLERİN TOP.</t>
  </si>
  <si>
    <t>TOP. İŞ DENEYİMİNİZ YETERLİ Mİ?</t>
  </si>
  <si>
    <t>DİKKATE ALINACAK TOP.
İŞ DENEYİM TUTARI (₺)</t>
  </si>
  <si>
    <t>TOP. İŞ DENEYİMİNİZ HANGİ GRUP İÇİN YETERLİ</t>
  </si>
  <si>
    <t>SÖZLEŞME YAPILAN AYDAN ÖNCEKİ AY</t>
  </si>
  <si>
    <t>SADECE SÖZLEŞME YILI YAZILMALI</t>
  </si>
  <si>
    <t>BAŞVURU İÇİN GEREKEN İŞ DENEYİM</t>
  </si>
  <si>
    <t>III-C</t>
  </si>
  <si>
    <t>3C</t>
  </si>
  <si>
    <t xml:space="preserve">SON 5 YIL İŞ TOPLAMADA MAKS.
DİKKATE ALINABİLECEK DEĞER </t>
  </si>
  <si>
    <t>Bir parsel üzerinde birden fazla blok olması veya toplu yapı niteliğinde yapılar olması durumunda bu yapıların  yapı sınıfı, grubuna ve yapı alanına göre yandaki tabloya verilerin girilmesi gerekmektedir. Sadece bir yapı grubu ve sınıfı olması durumunda diğer sütunlara yapı alanı verisini girmeyiniz.</t>
  </si>
  <si>
    <t>PARSELDE BULUNAN FARKLI YAPI SINIFLARI</t>
  </si>
  <si>
    <t>YYM*0,9</t>
  </si>
  <si>
    <t>YYM*1,3</t>
  </si>
  <si>
    <t>KATSAYI</t>
  </si>
  <si>
    <t>RUHSAT
 YYM</t>
  </si>
  <si>
    <t>YYM 
ORAN</t>
  </si>
  <si>
    <t>KULLANILACAK</t>
  </si>
  <si>
    <t>YAPI
ALANI</t>
  </si>
  <si>
    <t>ALANI EN BÜYÜK KATSAYI</t>
  </si>
  <si>
    <t>2- KAMU İŞLERİ VEYA SÖZLEŞME BEDELİ ÜZERİNDEN DÜZENLENEN İŞ DENEYİM BELGESİ İÇİN GÜNCELLEME</t>
  </si>
  <si>
    <t>1- KAT VEYA ARSA KARŞILIĞI İŞLER İLE KENDİ ARSASI ÜZERİNE YAPILAN İŞLER İÇİN İŞ DENEYİM HESAPLAMA</t>
  </si>
  <si>
    <t>YAPI RUHSATI veya SÖZLEŞME YILI</t>
  </si>
  <si>
    <t>GÜNCEL YAPI SINIFI (En Büyük Yapı Alanına Ait)</t>
  </si>
  <si>
    <t xml:space="preserve">YAPI RUHSATI veya SÖZLEŞME YILI </t>
  </si>
  <si>
    <t>RUHSAT veya SÖZLEŞME AYINDAN ÖNCEKİ AY</t>
  </si>
  <si>
    <t>Ruhsat veya Sözleşme Ocak ayında düzenlendiyse Ruhsat veya Sözleşme Yılı (Excel Tablosunda E37) bir önceki yıl girilmelidir. (Önceki aya ait endekse göre hesaplama yapıldığından)</t>
  </si>
  <si>
    <t>1. Deniz iskeleleri</t>
  </si>
  <si>
    <t>2. Genel amaçlı depolar (betonarme, çelik ve benzeri)</t>
  </si>
  <si>
    <t>3. Hayvan bakımevi ve barınakları</t>
  </si>
  <si>
    <t>4. Hayvan satış pazar yerleri</t>
  </si>
  <si>
    <t>5. Tarımsal endüstri yapıları</t>
  </si>
  <si>
    <t>1. Botanik, jeopark ve tema park yapıları</t>
  </si>
  <si>
    <t>2. Geçici kullanımı olan yapılar, konteyner kentler ve benzeri</t>
  </si>
  <si>
    <t>3. Halı sahalar, semt sahaları ve benzeri</t>
  </si>
  <si>
    <t>4. Hangar yapıları (helikopterler, küçük uçaklar, park ve bakım onarım yerleri ve benzeri)</t>
  </si>
  <si>
    <t>5. Kapalı pazar yerleri, semt pazarları ve benzeri</t>
  </si>
  <si>
    <t>1. Bağ/dağ/köy ve yayla evleri (kırsalda yer alan brüt inşaat alanı 200 m²'nin altındaki yapılar)</t>
  </si>
  <si>
    <t>2. Bungalov evleri</t>
  </si>
  <si>
    <t>3. Hal binaları</t>
  </si>
  <si>
    <t>4. Mezbahalar</t>
  </si>
  <si>
    <t>5. Sanayi tesisleri (döşeme hareketli yükü 0-500 kg/m² olan yapılar)</t>
  </si>
  <si>
    <t>6. Taziye evleri</t>
  </si>
  <si>
    <t>1. Akaryakıt ve otogaz dolum istasyonları</t>
  </si>
  <si>
    <t>2. Aquaparklar</t>
  </si>
  <si>
    <t>3. Çocuk destek merkezleri, çocuk evleri koordinasyon merkezleri, çocuk evleri   </t>
  </si>
  <si>
    <t>4. Garajlar, katlı ve/veya kapalı otoparklar ve benzeri</t>
  </si>
  <si>
    <t>6. İtfaiye binaları</t>
  </si>
  <si>
    <t>7. Kayadan oyma konutlar</t>
  </si>
  <si>
    <t>8. Konutlar (apartman tipi, üç kata kadar-üç kat dâhil)</t>
  </si>
  <si>
    <t>9. Kreşler, okul öncesi eğitim merkezleri ve benzeri</t>
  </si>
  <si>
    <t>10. Köy ve mahalle konakları</t>
  </si>
  <si>
    <t>11. Muhtarlık binaları</t>
  </si>
  <si>
    <t>12. Özelliği olan depolar (kimyasal madde, radyoaktif atık, soğuk hava depoları ve benzeri)</t>
  </si>
  <si>
    <t>13. Semt postaneleri</t>
  </si>
  <si>
    <t>14. Sığınma ve barınma evleri</t>
  </si>
  <si>
    <t>15. Sosyal tesis yapıları (inşaat ortak alanında yapılan havuz, hamam, sauna ve benzeri)</t>
  </si>
  <si>
    <t>1. 112 acil sağlık hizmetleri istasyonları</t>
  </si>
  <si>
    <t>2. Aile sağlığı merkezleri</t>
  </si>
  <si>
    <t>3. Apart oteller</t>
  </si>
  <si>
    <t>4. Gece kulübü ve eğlence yerleri</t>
  </si>
  <si>
    <t>5. Hayvan hastaneleri</t>
  </si>
  <si>
    <t>6. İbadethaneler (kişi sayısı 500'ün altındaki yapılar)</t>
  </si>
  <si>
    <t>7. İlçe tipi otobüs terminalleri</t>
  </si>
  <si>
    <t>8. İlkokul ve ortaokul yapıları</t>
  </si>
  <si>
    <t>9. İş merkezleri (üç kata kadar-üç kat dâhil)</t>
  </si>
  <si>
    <t>10. Kapalı spor salonları (seyirci sayısı 1.000'in altındaki yapılar)</t>
  </si>
  <si>
    <t>11. Konukevleri, misafirhaneler ve benzeri</t>
  </si>
  <si>
    <t>13. Kütüphaneler (brüt inşaat alanı 1.000 m²'nin altındaki yapılar)</t>
  </si>
  <si>
    <t>14. Liman binaları ve marinalar</t>
  </si>
  <si>
    <t>16. Sanayi tesisleri (döşeme hareketli yükü 501-3.000 kg/m² olan yapılar)</t>
  </si>
  <si>
    <t>17. Sanayi tesisleri idari binaları</t>
  </si>
  <si>
    <t>1. Ağız ve diş sağlığı merkezleri</t>
  </si>
  <si>
    <t>2. Emniyet ve jandarma karakol binaları</t>
  </si>
  <si>
    <t>3. Halk eğitim merkezleri</t>
  </si>
  <si>
    <t>4. Huzurevi, rehabilitasyon ve yaşlı bakım merkezleri</t>
  </si>
  <si>
    <t>5. İl tipi otobüs terminalleri</t>
  </si>
  <si>
    <t>7. Kaplıcalar, şifa evleri, termal tesisler ve benzeri</t>
  </si>
  <si>
    <t>9. Lise ve dengi okul yapıları</t>
  </si>
  <si>
    <t>11. Öğrenci yurtları</t>
  </si>
  <si>
    <t>12. Toplum sağlığı merkezleri</t>
  </si>
  <si>
    <t>13. Tren gar/istasyon binaları (brüt inşaat alanı 1.500 m²'den az olan yapılar)</t>
  </si>
  <si>
    <t>1. Açık cezaevleri</t>
  </si>
  <si>
    <t>2. Aile yaşam ve gençlik merkezleri</t>
  </si>
  <si>
    <t>3. Alışveriş merkezleri (brüt inşaat alanı 25.000 m²'nin altındaki yapılar)</t>
  </si>
  <si>
    <t>4. Araştırma ve geliştirme merkezleri, laboratuvarlar ve benzeri</t>
  </si>
  <si>
    <t>5. Engelsiz yaşam merkezleri</t>
  </si>
  <si>
    <t>6. Enstitüler, fakülteler ve yüksekokullar</t>
  </si>
  <si>
    <t>7. Fuar merkezleri</t>
  </si>
  <si>
    <t>8. İlçe tipi kamu binaları</t>
  </si>
  <si>
    <t>11. Kayadan oyma oteller   </t>
  </si>
  <si>
    <t>13. Mesleki eğitim merkezleri</t>
  </si>
  <si>
    <t>14. Oteller (1 ve 2 yıldızlı)</t>
  </si>
  <si>
    <t>15. Özel eğitim okulları</t>
  </si>
  <si>
    <t>16. Rehberlik ve araştırma merkezleri</t>
  </si>
  <si>
    <t>17. Sanayi tesisleri (döşeme hareketli yükü 3.001 kg/m² ve üzeri olan yapılar)</t>
  </si>
  <si>
    <t>18. Tıp merkezleri</t>
  </si>
  <si>
    <t>19. Yüzme havuzu tesisleri</t>
  </si>
  <si>
    <t>1. Arşiv binaları</t>
  </si>
  <si>
    <t>2. Banka ve borsa binaları</t>
  </si>
  <si>
    <t>3. Büyük (merkez) postaneler</t>
  </si>
  <si>
    <t>4. Düğün salonları</t>
  </si>
  <si>
    <t>5. Fizik tedavi ve rehabilitasyon merkezleri</t>
  </si>
  <si>
    <t>8. Kapalı spor salonları (seyirci sayısı 5.000 ve üzeri yapılar)</t>
  </si>
  <si>
    <t>9. Konutlar (yapı yüksekliği 51,50 m üzeri yapılar)</t>
  </si>
  <si>
    <t>12. Özelliği olan genel sığınaklar</t>
  </si>
  <si>
    <t>13. Radyo ve televizyon istasyon binaları</t>
  </si>
  <si>
    <t>14. Üniversite idari binaları</t>
  </si>
  <si>
    <t>1. Adalet sarayları</t>
  </si>
  <si>
    <t>2. Alışveriş merkezleri (brüt inşaat alanı 25.000 m² ve üzeri yapılar)</t>
  </si>
  <si>
    <t>3. Bakanlık binaları</t>
  </si>
  <si>
    <t>4. Büyükşehir belediye hizmet binaları</t>
  </si>
  <si>
    <t>5. Geri gönderme merkezleri</t>
  </si>
  <si>
    <t>6. Hastaneler (yatak sayısı 200'ün altındaki yapılar)</t>
  </si>
  <si>
    <t>7. İl tipi kamu binaları</t>
  </si>
  <si>
    <t>8. Kapalı cezaevleri</t>
  </si>
  <si>
    <t>9. Kaymakamlık ve vali konutları</t>
  </si>
  <si>
    <t>10. Kütüphaneler (brüt inşaat alanı 1.000 m² ve üzeri yapılar)</t>
  </si>
  <si>
    <t>11. Olimpik spor tesisleri</t>
  </si>
  <si>
    <t>12. Oteller (3 yıldızlı)</t>
  </si>
  <si>
    <t>13. Tatil köyleri</t>
  </si>
  <si>
    <t>14. Tren gar/istasyon binaları (brüt inşaat alanı 1.500 m²'den fazla olan yapılar)</t>
  </si>
  <si>
    <t>1. Büyükelçilik, diplomatik temsilcilik ve konsolosluk binaları</t>
  </si>
  <si>
    <t>2. Eğitim ve araştırma hastaneleri</t>
  </si>
  <si>
    <t>3. İş merkezleri (yapı yüksekliği 51,50 m üzeri yapılar)</t>
  </si>
  <si>
    <t>5. Stadyumlar ve hipodromlar</t>
  </si>
  <si>
    <t>6. Üniversite kampüsleri</t>
  </si>
  <si>
    <t>1. Deniz, hava ve kara kuvvetleri komutanlığı tesisleri</t>
  </si>
  <si>
    <t>3. İbadethaneler (kişi sayısı 1.500 ve üzeri yapılar)</t>
  </si>
  <si>
    <t>4. Jandarma ve sahil güvenlik komutanlığı tesisleri</t>
  </si>
  <si>
    <t>5. Oteller (4 yıldızlı)</t>
  </si>
  <si>
    <t>1. Bale, opera ve tiyatro yapıları</t>
  </si>
  <si>
    <t>2. Hastaneler (yatak sayısı 400 ve üzeri yapılar-yatak sayısı 400 dâhil)</t>
  </si>
  <si>
    <t>3. Kongre ve kültür merkezleri</t>
  </si>
  <si>
    <t>4. Müze yapıları</t>
  </si>
  <si>
    <t>1. Havalimanı terminal binaları (idari binalar, yolcu terminal binası ve benzeri)</t>
  </si>
  <si>
    <t>2. Metro istasyonları</t>
  </si>
  <si>
    <t>3. Oteller (5 yıldızlı)</t>
  </si>
  <si>
    <t>4. Şehir hastaneleri</t>
  </si>
  <si>
    <t>5. Yüksek güvenlikli cezaevleri</t>
  </si>
  <si>
    <t>5. Havalimanı destek binaları (garaj binası, itfaiye binası, nizamiye binası, ısı-güç merkez binası ve benzeri)</t>
  </si>
  <si>
    <t>12. Konutlar (yapı yüksekliği 21.50 m’nin altındaki yapılar-üç kat üzeri, yapı yüksekliği 21.50 m dâhil)</t>
  </si>
  <si>
    <t>15. Müstakil ve/veya ikiz konutlar (bağımsız bölüm brüt inşaat alanı 200 m²'nin altındaki yapılar)</t>
  </si>
  <si>
    <t>6. İş merkezleri (yapı yüksekliği 21.50 m’nin altındaki yapılar-üç kat üzeri, yapı yüksekliği 21.50 m dâhil)</t>
  </si>
  <si>
    <t>8. Konutlar (yapı yüksekliği 21.50 m’den fazla ve 30.50 m’den az olan yapılar-yapı yüksekliği 30.50 m dâhil)</t>
  </si>
  <si>
    <t>10. Müstakil ve/veya ikiz konutlar (bağımsız bölüm brüt inşaat alanı 200 m²'den fazla ve 500 m²'den az olan yapılar-brüt inşaat alanı 200 m² dâhil)</t>
  </si>
  <si>
    <t>9. İş merkezleri (yapı yüksekliği 21.50 m’den fazla ve 30.50 m’den az olan yapılar-yapı yüksekliği 30.50 m dâhil)</t>
  </si>
  <si>
    <t>10. Kapalı spor salonları (seyirci sayısı 1.000'den fazla ve 5.000'den az olan yapılar-seyirci sayısı 1.000 dâhil)</t>
  </si>
  <si>
    <t>12. Konutlar (yapı yüksekliği 30.50 m’den fazla ve 51.50 m’den az olan yapılar-yapı yüksekliği 51.50 m dâhil)</t>
  </si>
  <si>
    <t>6. İbadethaneler (kişi sayısı 500'den fazla ve 1.500'den az olan yapılar - kişi sayısı 500 dâhil)</t>
  </si>
  <si>
    <t>7. İş merkezleri (yapı yüksekliği 30.50 m’den fazla ve 51.50 m’den az olan yapılar - yapı yüksekliği 51.50 m dâhil)</t>
  </si>
  <si>
    <t>10. Müstakil ve/veya ikiz konutlar (bağımsız bölüm brüt inşaat alanı 500 m² ve üzeri yapılar)</t>
  </si>
  <si>
    <t>11. Özelliği olan büyük okul yapıları (spor salonu, konferans salonu ve ek tesisleri olan eğitim yapıları)</t>
  </si>
  <si>
    <t>4. Karma kullanımlı yapılar (avm, ofis ve/veya konutların birlikte bulunduğu yapılar)</t>
  </si>
  <si>
    <t>2. Hastaneler (yatak sayısı 200'den fazla ve 400'den az olan yapılar-yatak sayısı 200 dâhil)</t>
  </si>
  <si>
    <t>5. Tarihi eser niteliğinde olup restore edilerek veya yıkılarak aslına uygun olarak yapılan yapılar</t>
  </si>
  <si>
    <t>GÜNCEL İŞ DENEYİM TUTARI</t>
  </si>
  <si>
    <t>NOT: İş deneyim belgeleri düzenlenirken sözleşme yılı birim fiyatı, inşaatın yüzölçümü ve gerçekleştirilen iş oranının doğruluğuna dikkat edilmelidir.Sözleşme Ocak ayında yapılması durumunda Sözleşme Yılı
 (Excel Tablosunda D42) bir önceki yıl girilmelidir.</t>
  </si>
  <si>
    <t>GÜNCEL
YYM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</si>
</sst>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6" formatCode="#,##0&quot;₺&quot;;[Red]\-#,##0&quot;₺&quot;"/>
    <numFmt numFmtId="164" formatCode="dd/mm/yyyy;@"/>
    <numFmt numFmtId="165" formatCode="#,##0.00_ ;[Red]\-#,##0.00\ "/>
    <numFmt numFmtId="166" formatCode="0.0"/>
    <numFmt numFmtId="167" formatCode="#,##0&quot;₺&quot;"/>
    <numFmt numFmtId="168" formatCode="#,##0.00\ &quot;₺&quot;"/>
    <numFmt numFmtId="169" formatCode="0.0000"/>
    <numFmt numFmtId="170" formatCode="#,##0\ &quot;₺&quot;"/>
    <numFmt numFmtId="171" formatCode="#,##0.0"/>
  </numFmts>
  <fonts count="24" x14ac:knownFonts="1">
    <font>
      <sz val="11"/>
      <color theme="1"/>
      <name val="Calibri"/>
      <family val="2"/>
      <charset val="162"/>
      <scheme val="minor"/>
    </font>
    <font>
      <b/>
      <sz val="11"/>
      <color theme="1"/>
      <name val="Calibri"/>
      <family val="2"/>
      <charset val="162"/>
      <scheme val="minor"/>
    </font>
    <font>
      <sz val="1"/>
      <color theme="1"/>
      <name val="Times New Roman"/>
      <family val="1"/>
      <charset val="162"/>
    </font>
    <font>
      <sz val="1"/>
      <color theme="1"/>
      <name val="Calibri"/>
      <family val="2"/>
      <charset val="162"/>
      <scheme val="minor"/>
    </font>
    <font>
      <sz val="11"/>
      <color theme="1"/>
      <name val="Times New Roman"/>
      <family val="1"/>
      <charset val="162"/>
    </font>
    <font>
      <b/>
      <sz val="11"/>
      <color rgb="FF000000"/>
      <name val="Times New Roman"/>
      <family val="1"/>
      <charset val="162"/>
    </font>
    <font>
      <sz val="11"/>
      <color rgb="FF000000"/>
      <name val="Times New Roman"/>
      <family val="1"/>
      <charset val="162"/>
    </font>
    <font>
      <b/>
      <sz val="8"/>
      <color rgb="FF000000"/>
      <name val="Times New Roman"/>
      <family val="1"/>
      <charset val="162"/>
    </font>
    <font>
      <b/>
      <sz val="12"/>
      <color rgb="FF000000"/>
      <name val="Times New Roman"/>
      <family val="1"/>
      <charset val="162"/>
    </font>
    <font>
      <b/>
      <sz val="14"/>
      <color theme="1"/>
      <name val="Times New Roman"/>
      <family val="1"/>
      <charset val="162"/>
    </font>
    <font>
      <b/>
      <sz val="11"/>
      <color theme="1"/>
      <name val="Times New Roman"/>
      <family val="1"/>
      <charset val="162"/>
    </font>
    <font>
      <b/>
      <u/>
      <sz val="11"/>
      <color theme="1"/>
      <name val="Times New Roman"/>
      <family val="1"/>
      <charset val="162"/>
    </font>
    <font>
      <b/>
      <sz val="14"/>
      <color theme="1"/>
      <name val="Calibri"/>
      <family val="2"/>
      <charset val="162"/>
      <scheme val="minor"/>
    </font>
    <font>
      <sz val="14"/>
      <color theme="1"/>
      <name val="Calibri"/>
      <family val="2"/>
      <charset val="162"/>
      <scheme val="minor"/>
    </font>
    <font>
      <b/>
      <sz val="10"/>
      <color theme="1"/>
      <name val="Times New Roman"/>
      <family val="1"/>
      <charset val="162"/>
    </font>
    <font>
      <sz val="10"/>
      <color theme="1"/>
      <name val="Times New Roman"/>
      <family val="1"/>
      <charset val="162"/>
    </font>
    <font>
      <sz val="9"/>
      <color theme="1"/>
      <name val="Times New Roman"/>
      <family val="1"/>
      <charset val="162"/>
    </font>
    <font>
      <b/>
      <sz val="12"/>
      <color theme="1"/>
      <name val="Times New Roman"/>
      <family val="1"/>
      <charset val="162"/>
    </font>
    <font>
      <sz val="10"/>
      <color rgb="FF000000"/>
      <name val="Times New Roman"/>
      <family val="1"/>
      <charset val="162"/>
    </font>
    <font>
      <sz val="10"/>
      <color theme="1"/>
      <name val="Calibri"/>
      <family val="2"/>
      <charset val="162"/>
      <scheme val="minor"/>
    </font>
    <font>
      <b/>
      <sz val="10"/>
      <color theme="1"/>
      <name val="Calibri"/>
      <family val="2"/>
      <charset val="162"/>
      <scheme val="minor"/>
    </font>
    <font>
      <b/>
      <u/>
      <sz val="11"/>
      <color theme="1"/>
      <name val="Calibri"/>
      <family val="2"/>
      <charset val="162"/>
      <scheme val="minor"/>
    </font>
    <font>
      <sz val="10"/>
      <name val="Arial"/>
      <family val="2"/>
      <charset val="162"/>
    </font>
    <font>
      <sz val="9"/>
      <color theme="1"/>
      <name val="Calibri"/>
      <family val="2"/>
      <charset val="162"/>
      <scheme val="minor"/>
    </font>
  </fonts>
  <fills count="5">
    <fill>
      <patternFill patternType="none"/>
    </fill>
    <fill>
      <patternFill patternType="gray125"/>
    </fill>
    <fill>
      <patternFill patternType="solid">
        <fgColor rgb="FF92D050"/>
        <bgColor indexed="64"/>
      </patternFill>
    </fill>
    <fill>
      <patternFill patternType="solid">
        <fgColor rgb="FFFFFF00"/>
        <bgColor indexed="64"/>
      </patternFill>
    </fill>
    <fill>
      <patternFill patternType="solid">
        <fgColor rgb="FFFFC000"/>
        <bgColor indexed="64"/>
      </patternFill>
    </fill>
  </fills>
  <borders count="46">
    <border>
      <left/>
      <right/>
      <top/>
      <bottom/>
      <diagonal/>
    </border>
    <border>
      <left style="thin">
        <color auto="1"/>
      </left>
      <right style="thin">
        <color auto="1"/>
      </right>
      <top style="thin">
        <color auto="1"/>
      </top>
      <bottom style="thin">
        <color auto="1"/>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bottom style="medium">
        <color indexed="64"/>
      </bottom>
      <diagonal/>
    </border>
    <border>
      <left style="medium">
        <color indexed="64"/>
      </left>
      <right/>
      <top style="medium">
        <color indexed="64"/>
      </top>
      <bottom/>
      <diagonal/>
    </border>
    <border>
      <left style="medium">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style="thin">
        <color auto="1"/>
      </left>
      <right/>
      <top/>
      <bottom/>
      <diagonal/>
    </border>
    <border>
      <left style="thin">
        <color auto="1"/>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style="thin">
        <color auto="1"/>
      </left>
      <right style="thin">
        <color auto="1"/>
      </right>
      <top/>
      <bottom style="thin">
        <color auto="1"/>
      </bottom>
      <diagonal/>
    </border>
    <border>
      <left/>
      <right/>
      <top style="thin">
        <color auto="1"/>
      </top>
      <bottom style="thin">
        <color auto="1"/>
      </bottom>
      <diagonal/>
    </border>
    <border>
      <left/>
      <right style="thin">
        <color indexed="64"/>
      </right>
      <top style="thin">
        <color indexed="64"/>
      </top>
      <bottom/>
      <diagonal/>
    </border>
    <border>
      <left/>
      <right style="thin">
        <color indexed="64"/>
      </right>
      <top/>
      <bottom/>
      <diagonal/>
    </border>
    <border>
      <left style="thin">
        <color auto="1"/>
      </left>
      <right style="thin">
        <color auto="1"/>
      </right>
      <top/>
      <bottom/>
      <diagonal/>
    </border>
    <border>
      <left/>
      <right style="thin">
        <color indexed="64"/>
      </right>
      <top/>
      <bottom style="thin">
        <color indexed="64"/>
      </bottom>
      <diagonal/>
    </border>
    <border>
      <left style="medium">
        <color auto="1"/>
      </left>
      <right/>
      <top style="thin">
        <color auto="1"/>
      </top>
      <bottom style="thin">
        <color auto="1"/>
      </bottom>
      <diagonal/>
    </border>
    <border>
      <left style="medium">
        <color auto="1"/>
      </left>
      <right/>
      <top style="medium">
        <color auto="1"/>
      </top>
      <bottom style="thin">
        <color auto="1"/>
      </bottom>
      <diagonal/>
    </border>
    <border>
      <left/>
      <right/>
      <top style="medium">
        <color auto="1"/>
      </top>
      <bottom style="thin">
        <color auto="1"/>
      </bottom>
      <diagonal/>
    </border>
    <border>
      <left/>
      <right style="medium">
        <color auto="1"/>
      </right>
      <top style="medium">
        <color auto="1"/>
      </top>
      <bottom style="thin">
        <color auto="1"/>
      </bottom>
      <diagonal/>
    </border>
    <border>
      <left/>
      <right style="medium">
        <color indexed="64"/>
      </right>
      <top style="thin">
        <color auto="1"/>
      </top>
      <bottom style="thin">
        <color indexed="64"/>
      </bottom>
      <diagonal/>
    </border>
    <border>
      <left/>
      <right style="medium">
        <color indexed="64"/>
      </right>
      <top style="thin">
        <color auto="1"/>
      </top>
      <bottom/>
      <diagonal/>
    </border>
    <border>
      <left/>
      <right style="medium">
        <color indexed="64"/>
      </right>
      <top/>
      <bottom/>
      <diagonal/>
    </border>
    <border>
      <left/>
      <right style="medium">
        <color indexed="64"/>
      </right>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auto="1"/>
      </left>
      <right/>
      <top/>
      <bottom style="medium">
        <color indexed="64"/>
      </bottom>
      <diagonal/>
    </border>
    <border>
      <left style="medium">
        <color auto="1"/>
      </left>
      <right/>
      <top style="thin">
        <color auto="1"/>
      </top>
      <bottom/>
      <diagonal/>
    </border>
  </borders>
  <cellStyleXfs count="2">
    <xf numFmtId="0" fontId="0" fillId="0" borderId="0"/>
    <xf numFmtId="0" fontId="22" fillId="0" borderId="0"/>
  </cellStyleXfs>
  <cellXfs count="256">
    <xf numFmtId="0" fontId="0" fillId="0" borderId="0" xfId="0"/>
    <xf numFmtId="0" fontId="1" fillId="0" borderId="1" xfId="0" applyFont="1" applyBorder="1"/>
    <xf numFmtId="14" fontId="0" fillId="2" borderId="1" xfId="0" applyNumberFormat="1" applyFill="1" applyBorder="1" applyAlignment="1">
      <alignment horizontal="center" vertical="center"/>
    </xf>
    <xf numFmtId="0" fontId="0" fillId="0" borderId="1" xfId="0" applyBorder="1" applyAlignment="1">
      <alignment horizontal="center"/>
    </xf>
    <xf numFmtId="6" fontId="0" fillId="0" borderId="1" xfId="0" applyNumberFormat="1" applyBorder="1"/>
    <xf numFmtId="164" fontId="0" fillId="2" borderId="1" xfId="0" applyNumberFormat="1" applyFill="1" applyBorder="1" applyAlignment="1">
      <alignment horizontal="center" vertical="center"/>
    </xf>
    <xf numFmtId="0" fontId="0" fillId="2" borderId="1" xfId="0" applyFill="1" applyBorder="1" applyAlignment="1">
      <alignment horizontal="center" vertical="center"/>
    </xf>
    <xf numFmtId="165" fontId="0" fillId="0" borderId="0" xfId="0" applyNumberFormat="1"/>
    <xf numFmtId="0" fontId="0" fillId="0" borderId="1" xfId="0" applyBorder="1" applyAlignment="1">
      <alignment horizontal="center" vertical="center"/>
    </xf>
    <xf numFmtId="166" fontId="0" fillId="0" borderId="1" xfId="0" applyNumberFormat="1" applyBorder="1" applyAlignment="1">
      <alignment horizontal="center" vertical="center"/>
    </xf>
    <xf numFmtId="167" fontId="0" fillId="0" borderId="1" xfId="0" applyNumberFormat="1" applyBorder="1" applyAlignment="1">
      <alignment horizontal="center" vertical="center"/>
    </xf>
    <xf numFmtId="0" fontId="1" fillId="0" borderId="1" xfId="0" applyFont="1" applyBorder="1" applyAlignment="1">
      <alignment horizontal="center" vertical="center"/>
    </xf>
    <xf numFmtId="0" fontId="2" fillId="0" borderId="0" xfId="0" applyFont="1"/>
    <xf numFmtId="0" fontId="3" fillId="0" borderId="0" xfId="0" applyFont="1"/>
    <xf numFmtId="0" fontId="4" fillId="0" borderId="0" xfId="0" applyFont="1"/>
    <xf numFmtId="0" fontId="5" fillId="0" borderId="2" xfId="0" applyFont="1" applyBorder="1" applyAlignment="1">
      <alignment horizontal="center" vertical="top" wrapText="1"/>
    </xf>
    <xf numFmtId="0" fontId="5" fillId="0" borderId="4" xfId="0" applyFont="1" applyBorder="1" applyAlignment="1">
      <alignment vertical="top" wrapText="1"/>
    </xf>
    <xf numFmtId="168" fontId="6" fillId="2" borderId="5" xfId="0" applyNumberFormat="1" applyFont="1" applyFill="1" applyBorder="1" applyAlignment="1">
      <alignment horizontal="center" vertical="center" wrapText="1"/>
    </xf>
    <xf numFmtId="168" fontId="6" fillId="2" borderId="6" xfId="0" applyNumberFormat="1" applyFont="1" applyFill="1" applyBorder="1" applyAlignment="1">
      <alignment horizontal="center" vertical="center" wrapText="1"/>
    </xf>
    <xf numFmtId="168" fontId="6" fillId="2" borderId="7" xfId="0" applyNumberFormat="1" applyFont="1" applyFill="1" applyBorder="1" applyAlignment="1">
      <alignment horizontal="center" vertical="center" wrapText="1"/>
    </xf>
    <xf numFmtId="168" fontId="6" fillId="2" borderId="8" xfId="0" applyNumberFormat="1" applyFont="1" applyFill="1" applyBorder="1" applyAlignment="1">
      <alignment horizontal="center" vertical="center" wrapText="1"/>
    </xf>
    <xf numFmtId="168" fontId="6" fillId="2" borderId="1" xfId="0" applyNumberFormat="1" applyFont="1" applyFill="1" applyBorder="1" applyAlignment="1">
      <alignment horizontal="center" vertical="center" wrapText="1"/>
    </xf>
    <xf numFmtId="168" fontId="6" fillId="2" borderId="9" xfId="0" applyNumberFormat="1" applyFont="1" applyFill="1" applyBorder="1" applyAlignment="1">
      <alignment horizontal="center" vertical="center" wrapText="1"/>
    </xf>
    <xf numFmtId="168" fontId="6" fillId="2" borderId="10" xfId="0" applyNumberFormat="1" applyFont="1" applyFill="1" applyBorder="1" applyAlignment="1">
      <alignment horizontal="center" vertical="center" wrapText="1"/>
    </xf>
    <xf numFmtId="168" fontId="6" fillId="2" borderId="11" xfId="0" applyNumberFormat="1" applyFont="1" applyFill="1" applyBorder="1" applyAlignment="1">
      <alignment horizontal="center" vertical="center" wrapText="1"/>
    </xf>
    <xf numFmtId="168" fontId="6" fillId="2" borderId="12" xfId="0" applyNumberFormat="1" applyFont="1" applyFill="1" applyBorder="1" applyAlignment="1">
      <alignment horizontal="center" vertical="center" wrapText="1"/>
    </xf>
    <xf numFmtId="0" fontId="7" fillId="0" borderId="0" xfId="0" applyFont="1" applyAlignment="1">
      <alignment horizontal="center" vertical="center"/>
    </xf>
    <xf numFmtId="0" fontId="5" fillId="0" borderId="14" xfId="0" applyFont="1" applyBorder="1" applyAlignment="1">
      <alignment vertical="center" wrapText="1"/>
    </xf>
    <xf numFmtId="169" fontId="5" fillId="0" borderId="15" xfId="0" applyNumberFormat="1" applyFont="1" applyBorder="1" applyAlignment="1">
      <alignment horizontal="center" vertical="center" wrapText="1"/>
    </xf>
    <xf numFmtId="0" fontId="6" fillId="0" borderId="13" xfId="0" applyFont="1" applyBorder="1" applyAlignment="1">
      <alignment vertical="center"/>
    </xf>
    <xf numFmtId="0" fontId="6" fillId="0" borderId="0" xfId="0" applyFont="1"/>
    <xf numFmtId="0" fontId="5" fillId="0" borderId="2" xfId="0" applyFont="1" applyBorder="1" applyAlignment="1">
      <alignment horizontal="center" vertical="center" wrapText="1"/>
    </xf>
    <xf numFmtId="0" fontId="5" fillId="0" borderId="4" xfId="0" applyFont="1" applyBorder="1" applyAlignment="1">
      <alignment horizontal="center" vertical="center" wrapText="1"/>
    </xf>
    <xf numFmtId="0" fontId="5" fillId="0" borderId="0" xfId="0" applyFont="1" applyAlignment="1">
      <alignment horizontal="center" vertical="center"/>
    </xf>
    <xf numFmtId="0" fontId="5" fillId="0" borderId="1" xfId="0" applyFont="1" applyBorder="1" applyAlignment="1">
      <alignment vertical="center"/>
    </xf>
    <xf numFmtId="0" fontId="6" fillId="0" borderId="1" xfId="0" applyFont="1" applyBorder="1" applyAlignment="1">
      <alignment vertical="center"/>
    </xf>
    <xf numFmtId="0" fontId="4" fillId="0" borderId="20" xfId="0" applyFont="1" applyBorder="1"/>
    <xf numFmtId="0" fontId="4" fillId="0" borderId="21" xfId="0" applyFont="1" applyBorder="1"/>
    <xf numFmtId="0" fontId="10" fillId="0" borderId="1" xfId="0" applyFont="1" applyBorder="1" applyAlignment="1">
      <alignment horizontal="left"/>
    </xf>
    <xf numFmtId="0" fontId="10" fillId="2" borderId="1" xfId="0" applyFont="1" applyFill="1" applyBorder="1" applyAlignment="1">
      <alignment horizontal="center" vertical="center"/>
    </xf>
    <xf numFmtId="0" fontId="4" fillId="0" borderId="22" xfId="0" applyFont="1" applyBorder="1"/>
    <xf numFmtId="0" fontId="10" fillId="3" borderId="1" xfId="0" applyFont="1" applyFill="1" applyBorder="1" applyAlignment="1">
      <alignment horizontal="left"/>
    </xf>
    <xf numFmtId="170" fontId="10" fillId="3" borderId="23" xfId="0" applyNumberFormat="1" applyFont="1" applyFill="1" applyBorder="1" applyAlignment="1">
      <alignment horizontal="center" vertical="center"/>
    </xf>
    <xf numFmtId="0" fontId="0" fillId="0" borderId="24" xfId="0" applyBorder="1"/>
    <xf numFmtId="0" fontId="0" fillId="0" borderId="25" xfId="0" applyBorder="1"/>
    <xf numFmtId="0" fontId="6" fillId="0" borderId="0" xfId="0" applyFont="1" applyAlignment="1">
      <alignment vertical="center"/>
    </xf>
    <xf numFmtId="4" fontId="6" fillId="0" borderId="1" xfId="0" applyNumberFormat="1" applyFont="1" applyBorder="1" applyAlignment="1">
      <alignment horizontal="left" vertical="center" wrapText="1"/>
    </xf>
    <xf numFmtId="170" fontId="6" fillId="0" borderId="1" xfId="0" applyNumberFormat="1" applyFont="1" applyBorder="1" applyAlignment="1">
      <alignment horizontal="center" vertical="center" wrapText="1"/>
    </xf>
    <xf numFmtId="170" fontId="6" fillId="0" borderId="19" xfId="0" applyNumberFormat="1" applyFont="1" applyBorder="1" applyAlignment="1">
      <alignment horizontal="center" vertical="center" wrapText="1"/>
    </xf>
    <xf numFmtId="0" fontId="6" fillId="0" borderId="1" xfId="0" applyFont="1" applyBorder="1" applyAlignment="1">
      <alignment horizontal="left" vertical="center"/>
    </xf>
    <xf numFmtId="170" fontId="5" fillId="3" borderId="1" xfId="0" applyNumberFormat="1" applyFont="1" applyFill="1" applyBorder="1" applyAlignment="1">
      <alignment horizontal="center" vertical="center" wrapText="1"/>
    </xf>
    <xf numFmtId="0" fontId="4" fillId="0" borderId="1" xfId="0" applyFont="1" applyBorder="1"/>
    <xf numFmtId="0" fontId="11" fillId="3" borderId="1" xfId="0" applyFont="1" applyFill="1" applyBorder="1" applyAlignment="1">
      <alignment horizontal="center" vertical="center"/>
    </xf>
    <xf numFmtId="0" fontId="4" fillId="0" borderId="18" xfId="0" applyFont="1" applyBorder="1"/>
    <xf numFmtId="0" fontId="11" fillId="0" borderId="27" xfId="0" applyFont="1" applyBorder="1" applyAlignment="1">
      <alignment horizontal="center" vertical="center"/>
    </xf>
    <xf numFmtId="0" fontId="4" fillId="0" borderId="21" xfId="0" applyFont="1" applyBorder="1" applyAlignment="1">
      <alignment horizontal="center"/>
    </xf>
    <xf numFmtId="0" fontId="10" fillId="0" borderId="0" xfId="0" applyFont="1" applyAlignment="1">
      <alignment horizontal="center" vertical="center"/>
    </xf>
    <xf numFmtId="170" fontId="10" fillId="4" borderId="23" xfId="0" applyNumberFormat="1" applyFont="1" applyFill="1" applyBorder="1"/>
    <xf numFmtId="0" fontId="4" fillId="0" borderId="0" xfId="0" applyFont="1" applyAlignment="1">
      <alignment horizontal="center"/>
    </xf>
    <xf numFmtId="0" fontId="6" fillId="0" borderId="0" xfId="0" applyFont="1" applyAlignment="1">
      <alignment horizontal="center" vertical="center"/>
    </xf>
    <xf numFmtId="4" fontId="5" fillId="0" borderId="0" xfId="0" applyNumberFormat="1" applyFont="1" applyAlignment="1">
      <alignment horizontal="center" vertical="center" wrapText="1"/>
    </xf>
    <xf numFmtId="0" fontId="11" fillId="4" borderId="1" xfId="0" applyFont="1" applyFill="1" applyBorder="1" applyAlignment="1">
      <alignment horizontal="center" vertical="center"/>
    </xf>
    <xf numFmtId="167" fontId="3" fillId="0" borderId="0" xfId="0" applyNumberFormat="1" applyFont="1" applyAlignment="1">
      <alignment horizontal="right" vertical="center" wrapText="1"/>
    </xf>
    <xf numFmtId="167" fontId="3" fillId="0" borderId="0" xfId="0" applyNumberFormat="1" applyFont="1" applyAlignment="1">
      <alignment horizontal="right" vertical="center"/>
    </xf>
    <xf numFmtId="0" fontId="14" fillId="0" borderId="1" xfId="0" applyFont="1" applyBorder="1" applyAlignment="1">
      <alignment horizontal="right"/>
    </xf>
    <xf numFmtId="0" fontId="14" fillId="0" borderId="1" xfId="0" applyFont="1" applyBorder="1" applyAlignment="1">
      <alignment horizontal="center"/>
    </xf>
    <xf numFmtId="0" fontId="0" fillId="0" borderId="1" xfId="0" applyBorder="1"/>
    <xf numFmtId="164" fontId="15" fillId="0" borderId="1" xfId="0" applyNumberFormat="1" applyFont="1" applyBorder="1"/>
    <xf numFmtId="3" fontId="15" fillId="0" borderId="1" xfId="0" applyNumberFormat="1" applyFont="1" applyBorder="1" applyAlignment="1">
      <alignment horizontal="center"/>
    </xf>
    <xf numFmtId="164" fontId="14" fillId="0" borderId="1" xfId="0" applyNumberFormat="1" applyFont="1" applyBorder="1"/>
    <xf numFmtId="0" fontId="0" fillId="0" borderId="0" xfId="0" applyAlignment="1">
      <alignment horizontal="center"/>
    </xf>
    <xf numFmtId="0" fontId="4" fillId="0" borderId="0" xfId="0" applyFont="1" applyAlignment="1">
      <alignment vertical="center"/>
    </xf>
    <xf numFmtId="168" fontId="4" fillId="0" borderId="0" xfId="0" applyNumberFormat="1" applyFont="1" applyAlignment="1">
      <alignment vertical="center"/>
    </xf>
    <xf numFmtId="168" fontId="6" fillId="2" borderId="17" xfId="0" applyNumberFormat="1" applyFont="1" applyFill="1" applyBorder="1" applyAlignment="1">
      <alignment horizontal="center" vertical="center" wrapText="1"/>
    </xf>
    <xf numFmtId="0" fontId="5" fillId="0" borderId="0" xfId="0" applyFont="1" applyAlignment="1">
      <alignment horizontal="center"/>
    </xf>
    <xf numFmtId="0" fontId="5" fillId="0" borderId="2" xfId="0" applyFont="1" applyBorder="1" applyAlignment="1">
      <alignment horizontal="center"/>
    </xf>
    <xf numFmtId="1" fontId="3" fillId="0" borderId="0" xfId="0" applyNumberFormat="1" applyFont="1"/>
    <xf numFmtId="1" fontId="2" fillId="0" borderId="0" xfId="0" applyNumberFormat="1" applyFont="1"/>
    <xf numFmtId="0" fontId="0" fillId="0" borderId="1" xfId="0" applyBorder="1" applyAlignment="1">
      <alignment horizontal="right" vertical="center"/>
    </xf>
    <xf numFmtId="3" fontId="0" fillId="0" borderId="0" xfId="0" applyNumberFormat="1"/>
    <xf numFmtId="2" fontId="0" fillId="0" borderId="0" xfId="0" applyNumberFormat="1"/>
    <xf numFmtId="0" fontId="20" fillId="0" borderId="0" xfId="0" applyFont="1" applyAlignment="1">
      <alignment horizontal="center" vertical="center"/>
    </xf>
    <xf numFmtId="0" fontId="20" fillId="0" borderId="0" xfId="0" applyFont="1"/>
    <xf numFmtId="2" fontId="21" fillId="0" borderId="0" xfId="0" applyNumberFormat="1" applyFont="1" applyAlignment="1">
      <alignment horizontal="center" vertical="center"/>
    </xf>
    <xf numFmtId="0" fontId="1" fillId="0" borderId="0" xfId="0" applyFont="1"/>
    <xf numFmtId="0" fontId="0" fillId="0" borderId="1" xfId="0" applyBorder="1" applyAlignment="1">
      <alignment horizontal="center" vertical="center"/>
    </xf>
    <xf numFmtId="171" fontId="1" fillId="0" borderId="0" xfId="0" applyNumberFormat="1" applyFont="1"/>
    <xf numFmtId="0" fontId="15" fillId="0" borderId="44" xfId="0" applyFont="1" applyBorder="1" applyAlignment="1">
      <alignment vertical="center" wrapText="1"/>
    </xf>
    <xf numFmtId="0" fontId="15" fillId="0" borderId="13" xfId="0" applyFont="1" applyBorder="1" applyAlignment="1">
      <alignment vertical="center" wrapText="1"/>
    </xf>
    <xf numFmtId="0" fontId="15" fillId="0" borderId="17" xfId="0" applyFont="1" applyBorder="1" applyAlignment="1">
      <alignment vertical="center" wrapText="1"/>
    </xf>
    <xf numFmtId="0" fontId="0" fillId="0" borderId="1" xfId="0" applyBorder="1" applyAlignment="1">
      <alignment horizontal="center" vertical="center"/>
    </xf>
    <xf numFmtId="0" fontId="8" fillId="0" borderId="13" xfId="0" applyFont="1" applyBorder="1" applyAlignment="1">
      <alignment horizontal="center" vertical="center"/>
    </xf>
    <xf numFmtId="0" fontId="8" fillId="0" borderId="0" xfId="0" applyFont="1" applyAlignment="1">
      <alignment horizontal="center" vertical="center"/>
    </xf>
    <xf numFmtId="2" fontId="5" fillId="0" borderId="16" xfId="0" applyNumberFormat="1" applyFont="1" applyBorder="1" applyAlignment="1">
      <alignment horizontal="center" vertical="center" wrapText="1"/>
    </xf>
    <xf numFmtId="2" fontId="5" fillId="0" borderId="3" xfId="0" applyNumberFormat="1" applyFont="1" applyBorder="1" applyAlignment="1">
      <alignment horizontal="center" vertical="center" wrapText="1"/>
    </xf>
    <xf numFmtId="0" fontId="9" fillId="0" borderId="16" xfId="0" applyFont="1" applyBorder="1" applyAlignment="1">
      <alignment horizontal="right" vertical="center"/>
    </xf>
    <xf numFmtId="0" fontId="9" fillId="0" borderId="3" xfId="0" applyFont="1" applyBorder="1" applyAlignment="1">
      <alignment horizontal="right" vertical="center"/>
    </xf>
    <xf numFmtId="0" fontId="10" fillId="4" borderId="18" xfId="0" applyFont="1" applyFill="1" applyBorder="1" applyAlignment="1">
      <alignment horizontal="center"/>
    </xf>
    <xf numFmtId="0" fontId="10" fillId="4" borderId="19" xfId="0" applyFont="1" applyFill="1" applyBorder="1" applyAlignment="1">
      <alignment horizontal="center"/>
    </xf>
    <xf numFmtId="0" fontId="5" fillId="0" borderId="0" xfId="0" applyFont="1" applyAlignment="1">
      <alignment horizontal="center" vertical="center"/>
    </xf>
    <xf numFmtId="0" fontId="7" fillId="0" borderId="1" xfId="0" applyFont="1" applyBorder="1" applyAlignment="1">
      <alignment horizontal="center" vertical="center"/>
    </xf>
    <xf numFmtId="0" fontId="5" fillId="0" borderId="18" xfId="0" applyFont="1" applyBorder="1" applyAlignment="1">
      <alignment horizontal="center"/>
    </xf>
    <xf numFmtId="0" fontId="5" fillId="0" borderId="19" xfId="0" applyFont="1" applyBorder="1" applyAlignment="1">
      <alignment horizontal="center"/>
    </xf>
    <xf numFmtId="0" fontId="4" fillId="3" borderId="23" xfId="0" applyFont="1" applyFill="1" applyBorder="1" applyAlignment="1">
      <alignment horizontal="center" wrapText="1"/>
    </xf>
    <xf numFmtId="0" fontId="4" fillId="3" borderId="23" xfId="0" applyFont="1" applyFill="1" applyBorder="1" applyAlignment="1">
      <alignment horizontal="center"/>
    </xf>
    <xf numFmtId="0" fontId="4" fillId="3" borderId="26" xfId="0" applyFont="1" applyFill="1" applyBorder="1" applyAlignment="1">
      <alignment horizontal="center"/>
    </xf>
    <xf numFmtId="0" fontId="10" fillId="3" borderId="23" xfId="0" applyFont="1" applyFill="1" applyBorder="1" applyAlignment="1">
      <alignment horizontal="center" vertical="center"/>
    </xf>
    <xf numFmtId="0" fontId="10" fillId="3" borderId="26" xfId="0" applyFont="1" applyFill="1" applyBorder="1" applyAlignment="1">
      <alignment horizontal="center" vertical="center"/>
    </xf>
    <xf numFmtId="0" fontId="0" fillId="0" borderId="1" xfId="0" applyBorder="1" applyAlignment="1">
      <alignment horizontal="center" wrapText="1"/>
    </xf>
    <xf numFmtId="0" fontId="0" fillId="0" borderId="1" xfId="0" applyBorder="1" applyAlignment="1">
      <alignment horizontal="center"/>
    </xf>
    <xf numFmtId="0" fontId="1" fillId="0" borderId="1" xfId="0" applyFont="1" applyBorder="1" applyAlignment="1">
      <alignment horizontal="center"/>
    </xf>
    <xf numFmtId="0" fontId="0" fillId="0" borderId="1" xfId="0" applyBorder="1" applyAlignment="1">
      <alignment horizontal="center" vertical="center"/>
    </xf>
    <xf numFmtId="0" fontId="12" fillId="0" borderId="28" xfId="0" applyFont="1" applyBorder="1" applyAlignment="1">
      <alignment horizontal="center" vertical="center"/>
    </xf>
    <xf numFmtId="0" fontId="12" fillId="0" borderId="29" xfId="0" applyFont="1" applyBorder="1" applyAlignment="1">
      <alignment horizontal="center" vertical="center"/>
    </xf>
    <xf numFmtId="0" fontId="12" fillId="0" borderId="31" xfId="0" applyFont="1" applyBorder="1" applyAlignment="1">
      <alignment horizontal="center" vertical="center"/>
    </xf>
    <xf numFmtId="167" fontId="13" fillId="0" borderId="23" xfId="0" applyNumberFormat="1" applyFont="1" applyBorder="1" applyAlignment="1">
      <alignment horizontal="center" vertical="center" wrapText="1"/>
    </xf>
    <xf numFmtId="167" fontId="13" fillId="0" borderId="30" xfId="0" applyNumberFormat="1" applyFont="1" applyBorder="1" applyAlignment="1">
      <alignment horizontal="center" vertical="center" wrapText="1"/>
    </xf>
    <xf numFmtId="167" fontId="13" fillId="0" borderId="26" xfId="0" applyNumberFormat="1" applyFont="1" applyBorder="1" applyAlignment="1">
      <alignment horizontal="center" vertical="center" wrapText="1"/>
    </xf>
    <xf numFmtId="167" fontId="13" fillId="0" borderId="23" xfId="0" applyNumberFormat="1" applyFont="1" applyBorder="1" applyAlignment="1">
      <alignment horizontal="center" vertical="center"/>
    </xf>
    <xf numFmtId="167" fontId="13" fillId="0" borderId="30" xfId="0" applyNumberFormat="1" applyFont="1" applyBorder="1" applyAlignment="1">
      <alignment horizontal="center" vertical="center"/>
    </xf>
    <xf numFmtId="167" fontId="13" fillId="0" borderId="26" xfId="0" applyNumberFormat="1" applyFont="1" applyBorder="1" applyAlignment="1">
      <alignment horizontal="center" vertical="center"/>
    </xf>
    <xf numFmtId="0" fontId="10" fillId="0" borderId="18" xfId="0" applyFont="1" applyBorder="1" applyAlignment="1">
      <alignment horizontal="center"/>
    </xf>
    <xf numFmtId="0" fontId="10" fillId="0" borderId="27" xfId="0" applyFont="1" applyBorder="1" applyAlignment="1">
      <alignment horizontal="center"/>
    </xf>
    <xf numFmtId="0" fontId="10" fillId="0" borderId="19" xfId="0" applyFont="1" applyBorder="1" applyAlignment="1">
      <alignment horizontal="center"/>
    </xf>
    <xf numFmtId="0" fontId="14" fillId="0" borderId="1" xfId="0" applyFont="1" applyBorder="1" applyAlignment="1">
      <alignment horizontal="center" wrapText="1"/>
    </xf>
    <xf numFmtId="0" fontId="14" fillId="0" borderId="1" xfId="0" applyFont="1" applyBorder="1" applyAlignment="1">
      <alignment horizontal="center"/>
    </xf>
    <xf numFmtId="0" fontId="15" fillId="0" borderId="8" xfId="0" applyFont="1" applyBorder="1" applyAlignment="1">
      <alignment horizontal="left" wrapText="1"/>
    </xf>
    <xf numFmtId="0" fontId="15" fillId="0" borderId="1" xfId="0" applyFont="1" applyBorder="1" applyAlignment="1">
      <alignment horizontal="left"/>
    </xf>
    <xf numFmtId="0" fontId="15" fillId="0" borderId="9" xfId="0" applyFont="1" applyBorder="1" applyAlignment="1">
      <alignment horizontal="left"/>
    </xf>
    <xf numFmtId="0" fontId="15" fillId="0" borderId="8" xfId="0" applyFont="1" applyBorder="1" applyAlignment="1">
      <alignment horizontal="left"/>
    </xf>
    <xf numFmtId="0" fontId="14" fillId="0" borderId="5" xfId="0" applyFont="1" applyBorder="1" applyAlignment="1">
      <alignment horizontal="left"/>
    </xf>
    <xf numFmtId="0" fontId="14" fillId="0" borderId="6" xfId="0" applyFont="1" applyBorder="1" applyAlignment="1">
      <alignment horizontal="left"/>
    </xf>
    <xf numFmtId="0" fontId="14" fillId="0" borderId="7" xfId="0" applyFont="1" applyBorder="1" applyAlignment="1">
      <alignment horizontal="left"/>
    </xf>
    <xf numFmtId="0" fontId="4" fillId="2" borderId="1" xfId="0" applyFont="1" applyFill="1" applyBorder="1" applyAlignment="1">
      <alignment horizontal="center" vertical="center"/>
    </xf>
    <xf numFmtId="4" fontId="4" fillId="0" borderId="1" xfId="0" applyNumberFormat="1" applyFont="1" applyBorder="1" applyAlignment="1">
      <alignment horizontal="center" vertical="center"/>
    </xf>
    <xf numFmtId="0" fontId="14" fillId="0" borderId="23" xfId="0" applyFont="1" applyBorder="1" applyAlignment="1">
      <alignment horizontal="left" vertical="center"/>
    </xf>
    <xf numFmtId="10" fontId="4" fillId="2" borderId="18" xfId="0" applyNumberFormat="1" applyFont="1" applyFill="1" applyBorder="1" applyAlignment="1">
      <alignment horizontal="center" vertical="center"/>
    </xf>
    <xf numFmtId="10" fontId="4" fillId="2" borderId="19" xfId="0" applyNumberFormat="1" applyFont="1" applyFill="1" applyBorder="1" applyAlignment="1">
      <alignment horizontal="center" vertical="center"/>
    </xf>
    <xf numFmtId="171" fontId="4" fillId="2" borderId="1" xfId="0" applyNumberFormat="1" applyFont="1" applyFill="1" applyBorder="1" applyAlignment="1">
      <alignment horizontal="center"/>
    </xf>
    <xf numFmtId="0" fontId="15" fillId="0" borderId="32" xfId="0" applyFont="1" applyBorder="1" applyAlignment="1">
      <alignment horizontal="center" vertical="center" wrapText="1"/>
    </xf>
    <xf numFmtId="0" fontId="15" fillId="0" borderId="27" xfId="0" applyFont="1" applyBorder="1" applyAlignment="1">
      <alignment horizontal="center" vertical="center" wrapText="1"/>
    </xf>
    <xf numFmtId="0" fontId="15" fillId="0" borderId="19" xfId="0" applyFont="1" applyBorder="1" applyAlignment="1">
      <alignment horizontal="center" vertical="center" wrapText="1"/>
    </xf>
    <xf numFmtId="0" fontId="0" fillId="0" borderId="27" xfId="0" applyBorder="1" applyAlignment="1">
      <alignment horizontal="center"/>
    </xf>
    <xf numFmtId="0" fontId="0" fillId="0" borderId="19" xfId="0" applyBorder="1" applyAlignment="1">
      <alignment horizontal="center"/>
    </xf>
    <xf numFmtId="0" fontId="15" fillId="0" borderId="45" xfId="0" applyFont="1" applyBorder="1" applyAlignment="1">
      <alignment horizontal="center" vertical="center"/>
    </xf>
    <xf numFmtId="0" fontId="15" fillId="0" borderId="21" xfId="0" applyFont="1" applyBorder="1" applyAlignment="1">
      <alignment horizontal="center" vertical="center"/>
    </xf>
    <xf numFmtId="0" fontId="15" fillId="0" borderId="28" xfId="0" applyFont="1" applyBorder="1" applyAlignment="1">
      <alignment horizontal="center" vertical="center"/>
    </xf>
    <xf numFmtId="0" fontId="14" fillId="0" borderId="33" xfId="0" applyFont="1" applyBorder="1" applyAlignment="1">
      <alignment horizontal="left"/>
    </xf>
    <xf numFmtId="0" fontId="14" fillId="0" borderId="34" xfId="0" applyFont="1" applyBorder="1" applyAlignment="1">
      <alignment horizontal="left"/>
    </xf>
    <xf numFmtId="0" fontId="14" fillId="0" borderId="35" xfId="0" applyFont="1" applyBorder="1" applyAlignment="1">
      <alignment horizontal="left"/>
    </xf>
    <xf numFmtId="0" fontId="14" fillId="0" borderId="10" xfId="0" applyFont="1" applyBorder="1" applyAlignment="1">
      <alignment horizontal="center" vertical="center"/>
    </xf>
    <xf numFmtId="0" fontId="14" fillId="0" borderId="11" xfId="0" applyFont="1" applyBorder="1" applyAlignment="1">
      <alignment horizontal="center" vertical="center"/>
    </xf>
    <xf numFmtId="168" fontId="10" fillId="3" borderId="11" xfId="0" applyNumberFormat="1" applyFont="1" applyFill="1" applyBorder="1" applyAlignment="1">
      <alignment horizontal="center" vertical="center"/>
    </xf>
    <xf numFmtId="0" fontId="15" fillId="0" borderId="8" xfId="0" applyFont="1" applyBorder="1" applyAlignment="1">
      <alignment horizontal="center" vertical="center"/>
    </xf>
    <xf numFmtId="0" fontId="15" fillId="0" borderId="1" xfId="0" applyFont="1" applyBorder="1" applyAlignment="1">
      <alignment horizontal="center" vertical="center"/>
    </xf>
    <xf numFmtId="0" fontId="15" fillId="0" borderId="9" xfId="0" applyFont="1" applyBorder="1" applyAlignment="1">
      <alignment horizontal="center" vertical="center"/>
    </xf>
    <xf numFmtId="4" fontId="4" fillId="2" borderId="18" xfId="0" applyNumberFormat="1" applyFont="1" applyFill="1" applyBorder="1" applyAlignment="1">
      <alignment horizontal="center" vertical="center"/>
    </xf>
    <xf numFmtId="4" fontId="4" fillId="2" borderId="27" xfId="0" applyNumberFormat="1" applyFont="1" applyFill="1" applyBorder="1" applyAlignment="1">
      <alignment horizontal="center" vertical="center"/>
    </xf>
    <xf numFmtId="4" fontId="4" fillId="2" borderId="19" xfId="0" applyNumberFormat="1" applyFont="1" applyFill="1" applyBorder="1" applyAlignment="1">
      <alignment horizontal="center" vertical="center"/>
    </xf>
    <xf numFmtId="0" fontId="15" fillId="0" borderId="20" xfId="0" applyFont="1" applyBorder="1" applyAlignment="1">
      <alignment horizontal="left" vertical="center" wrapText="1"/>
    </xf>
    <xf numFmtId="0" fontId="15" fillId="0" borderId="21" xfId="0" applyFont="1" applyBorder="1" applyAlignment="1">
      <alignment horizontal="left" vertical="center" wrapText="1"/>
    </xf>
    <xf numFmtId="0" fontId="15" fillId="0" borderId="37" xfId="0" applyFont="1" applyBorder="1" applyAlignment="1">
      <alignment horizontal="left" vertical="center" wrapText="1"/>
    </xf>
    <xf numFmtId="0" fontId="15" fillId="0" borderId="22" xfId="0" applyFont="1" applyBorder="1" applyAlignment="1">
      <alignment horizontal="left" vertical="center" wrapText="1"/>
    </xf>
    <xf numFmtId="0" fontId="15" fillId="0" borderId="0" xfId="0" applyFont="1" applyBorder="1" applyAlignment="1">
      <alignment horizontal="left" vertical="center" wrapText="1"/>
    </xf>
    <xf numFmtId="0" fontId="15" fillId="0" borderId="38" xfId="0" applyFont="1" applyBorder="1" applyAlignment="1">
      <alignment horizontal="left" vertical="center" wrapText="1"/>
    </xf>
    <xf numFmtId="0" fontId="15" fillId="0" borderId="44" xfId="0" applyFont="1" applyBorder="1" applyAlignment="1">
      <alignment horizontal="left" vertical="center" wrapText="1"/>
    </xf>
    <xf numFmtId="0" fontId="15" fillId="0" borderId="13" xfId="0" applyFont="1" applyBorder="1" applyAlignment="1">
      <alignment horizontal="left" vertical="center" wrapText="1"/>
    </xf>
    <xf numFmtId="0" fontId="15" fillId="0" borderId="17" xfId="0" applyFont="1" applyBorder="1" applyAlignment="1">
      <alignment horizontal="left" vertical="center" wrapText="1"/>
    </xf>
    <xf numFmtId="0" fontId="15" fillId="0" borderId="32" xfId="0" applyFont="1" applyBorder="1" applyAlignment="1">
      <alignment horizontal="center" vertical="center"/>
    </xf>
    <xf numFmtId="0" fontId="15" fillId="0" borderId="27" xfId="0" applyFont="1" applyBorder="1" applyAlignment="1">
      <alignment horizontal="center" vertical="center"/>
    </xf>
    <xf numFmtId="0" fontId="15" fillId="0" borderId="19" xfId="0" applyFont="1" applyBorder="1" applyAlignment="1">
      <alignment horizontal="center" vertical="center"/>
    </xf>
    <xf numFmtId="10" fontId="4" fillId="2" borderId="27" xfId="0" applyNumberFormat="1" applyFont="1" applyFill="1" applyBorder="1" applyAlignment="1">
      <alignment horizontal="center" vertical="center"/>
    </xf>
    <xf numFmtId="0" fontId="15" fillId="0" borderId="18" xfId="0" applyFont="1" applyBorder="1" applyAlignment="1">
      <alignment horizontal="left" vertical="center"/>
    </xf>
    <xf numFmtId="0" fontId="15" fillId="0" borderId="27" xfId="0" applyFont="1" applyBorder="1" applyAlignment="1">
      <alignment horizontal="left" vertical="center"/>
    </xf>
    <xf numFmtId="0" fontId="15" fillId="0" borderId="19" xfId="0" applyFont="1" applyBorder="1" applyAlignment="1">
      <alignment horizontal="left" vertical="center"/>
    </xf>
    <xf numFmtId="0" fontId="15" fillId="0" borderId="18" xfId="0" applyFont="1" applyBorder="1" applyAlignment="1">
      <alignment horizontal="center" vertical="center"/>
    </xf>
    <xf numFmtId="0" fontId="15" fillId="0" borderId="36" xfId="0" applyFont="1" applyBorder="1" applyAlignment="1">
      <alignment horizontal="center" vertical="center"/>
    </xf>
    <xf numFmtId="0" fontId="17" fillId="0" borderId="33" xfId="0" applyFont="1" applyBorder="1" applyAlignment="1">
      <alignment horizontal="center"/>
    </xf>
    <xf numFmtId="0" fontId="17" fillId="0" borderId="34" xfId="0" applyFont="1" applyBorder="1" applyAlignment="1">
      <alignment horizontal="center"/>
    </xf>
    <xf numFmtId="0" fontId="17" fillId="0" borderId="35" xfId="0" applyFont="1" applyBorder="1" applyAlignment="1">
      <alignment horizontal="center"/>
    </xf>
    <xf numFmtId="0" fontId="14" fillId="0" borderId="8" xfId="0" applyFont="1" applyBorder="1" applyAlignment="1">
      <alignment horizontal="center" vertical="center" wrapText="1"/>
    </xf>
    <xf numFmtId="0" fontId="14" fillId="0" borderId="1" xfId="0" applyFont="1" applyBorder="1" applyAlignment="1">
      <alignment horizontal="center" vertical="center" wrapText="1"/>
    </xf>
    <xf numFmtId="164" fontId="4" fillId="2" borderId="1" xfId="0" applyNumberFormat="1" applyFont="1" applyFill="1" applyBorder="1" applyAlignment="1">
      <alignment horizontal="center" vertical="center"/>
    </xf>
    <xf numFmtId="164" fontId="4" fillId="2" borderId="18" xfId="0" applyNumberFormat="1" applyFont="1" applyFill="1" applyBorder="1" applyAlignment="1">
      <alignment horizontal="center" vertical="center"/>
    </xf>
    <xf numFmtId="164" fontId="4" fillId="2" borderId="19" xfId="0" applyNumberFormat="1" applyFont="1" applyFill="1" applyBorder="1" applyAlignment="1">
      <alignment horizontal="center" vertical="center"/>
    </xf>
    <xf numFmtId="164" fontId="4" fillId="0" borderId="1" xfId="0" applyNumberFormat="1" applyFont="1" applyBorder="1" applyAlignment="1">
      <alignment horizontal="center" vertical="center"/>
    </xf>
    <xf numFmtId="164" fontId="4" fillId="0" borderId="9" xfId="0" applyNumberFormat="1" applyFont="1" applyBorder="1" applyAlignment="1">
      <alignment horizontal="center" vertical="center"/>
    </xf>
    <xf numFmtId="1" fontId="4" fillId="0" borderId="1" xfId="0" applyNumberFormat="1" applyFont="1" applyBorder="1" applyAlignment="1">
      <alignment horizontal="center" vertical="center"/>
    </xf>
    <xf numFmtId="1" fontId="4" fillId="0" borderId="18" xfId="0" applyNumberFormat="1" applyFont="1" applyBorder="1" applyAlignment="1">
      <alignment horizontal="center" vertical="center"/>
    </xf>
    <xf numFmtId="1" fontId="4" fillId="0" borderId="19" xfId="0" applyNumberFormat="1" applyFont="1" applyBorder="1" applyAlignment="1">
      <alignment horizontal="center" vertical="center"/>
    </xf>
    <xf numFmtId="1" fontId="4" fillId="0" borderId="9" xfId="0" applyNumberFormat="1" applyFont="1" applyBorder="1" applyAlignment="1">
      <alignment horizontal="center" vertical="center"/>
    </xf>
    <xf numFmtId="0" fontId="15" fillId="0" borderId="8" xfId="0" applyFont="1" applyBorder="1" applyAlignment="1">
      <alignment horizontal="center" vertical="center" wrapText="1"/>
    </xf>
    <xf numFmtId="0" fontId="15" fillId="0" borderId="1" xfId="0" applyFont="1" applyBorder="1" applyAlignment="1">
      <alignment horizontal="center" vertical="center" wrapText="1"/>
    </xf>
    <xf numFmtId="164" fontId="4" fillId="0" borderId="18" xfId="0" applyNumberFormat="1" applyFont="1" applyBorder="1" applyAlignment="1">
      <alignment horizontal="center" vertical="center"/>
    </xf>
    <xf numFmtId="164" fontId="4" fillId="0" borderId="19" xfId="0" applyNumberFormat="1" applyFont="1" applyBorder="1" applyAlignment="1">
      <alignment horizontal="center" vertical="center"/>
    </xf>
    <xf numFmtId="168" fontId="4" fillId="0" borderId="1" xfId="0" applyNumberFormat="1" applyFont="1" applyBorder="1" applyAlignment="1">
      <alignment horizontal="center" vertical="center"/>
    </xf>
    <xf numFmtId="4" fontId="18" fillId="0" borderId="1" xfId="0" applyNumberFormat="1" applyFont="1" applyBorder="1" applyAlignment="1">
      <alignment horizontal="center" vertical="center" wrapText="1"/>
    </xf>
    <xf numFmtId="0" fontId="10" fillId="3" borderId="18" xfId="0" applyFont="1" applyFill="1" applyBorder="1" applyAlignment="1">
      <alignment horizontal="center" vertical="center"/>
    </xf>
    <xf numFmtId="0" fontId="10" fillId="3" borderId="27" xfId="0" applyFont="1" applyFill="1" applyBorder="1" applyAlignment="1">
      <alignment horizontal="center" vertical="center"/>
    </xf>
    <xf numFmtId="0" fontId="10" fillId="3" borderId="36" xfId="0" applyFont="1" applyFill="1" applyBorder="1" applyAlignment="1">
      <alignment horizontal="center" vertical="center"/>
    </xf>
    <xf numFmtId="0" fontId="10" fillId="0" borderId="10" xfId="0" applyFont="1" applyBorder="1" applyAlignment="1">
      <alignment horizontal="center" vertical="center" wrapText="1"/>
    </xf>
    <xf numFmtId="0" fontId="10" fillId="0" borderId="11" xfId="0" applyFont="1" applyBorder="1" applyAlignment="1">
      <alignment horizontal="center" vertical="center" wrapText="1"/>
    </xf>
    <xf numFmtId="4" fontId="10" fillId="3" borderId="11" xfId="0" applyNumberFormat="1" applyFont="1" applyFill="1" applyBorder="1" applyAlignment="1">
      <alignment horizontal="center" vertical="center"/>
    </xf>
    <xf numFmtId="0" fontId="5" fillId="0" borderId="11" xfId="0" applyFont="1" applyBorder="1" applyAlignment="1">
      <alignment horizontal="center" vertical="center" wrapText="1"/>
    </xf>
    <xf numFmtId="0" fontId="10" fillId="3" borderId="11" xfId="0" applyFont="1" applyFill="1" applyBorder="1" applyAlignment="1">
      <alignment horizontal="center" vertical="center"/>
    </xf>
    <xf numFmtId="0" fontId="10" fillId="3" borderId="12" xfId="0" applyFont="1" applyFill="1" applyBorder="1" applyAlignment="1">
      <alignment horizontal="center" vertical="center"/>
    </xf>
    <xf numFmtId="4" fontId="4" fillId="2" borderId="36" xfId="0" applyNumberFormat="1" applyFont="1" applyFill="1" applyBorder="1" applyAlignment="1">
      <alignment horizontal="center" vertical="center"/>
    </xf>
    <xf numFmtId="168" fontId="4" fillId="0" borderId="18" xfId="0" applyNumberFormat="1" applyFont="1" applyBorder="1" applyAlignment="1">
      <alignment horizontal="center" vertical="center"/>
    </xf>
    <xf numFmtId="168" fontId="4" fillId="0" borderId="27" xfId="0" applyNumberFormat="1" applyFont="1" applyBorder="1" applyAlignment="1">
      <alignment horizontal="center" vertical="center"/>
    </xf>
    <xf numFmtId="168" fontId="4" fillId="0" borderId="19" xfId="0" applyNumberFormat="1" applyFont="1" applyBorder="1" applyAlignment="1">
      <alignment horizontal="center" vertical="center"/>
    </xf>
    <xf numFmtId="0" fontId="10" fillId="0" borderId="1" xfId="0" applyFont="1" applyBorder="1" applyAlignment="1">
      <alignment horizontal="center" vertical="center"/>
    </xf>
    <xf numFmtId="10" fontId="10" fillId="2" borderId="1" xfId="0" applyNumberFormat="1" applyFont="1" applyFill="1" applyBorder="1" applyAlignment="1">
      <alignment horizontal="center" vertical="center"/>
    </xf>
    <xf numFmtId="10" fontId="10" fillId="2" borderId="9" xfId="0" applyNumberFormat="1" applyFont="1" applyFill="1" applyBorder="1" applyAlignment="1">
      <alignment horizontal="center" vertical="center"/>
    </xf>
    <xf numFmtId="0" fontId="15" fillId="0" borderId="8" xfId="0" applyFont="1" applyBorder="1" applyAlignment="1">
      <alignment horizontal="left" vertical="center" wrapText="1"/>
    </xf>
    <xf numFmtId="0" fontId="15" fillId="0" borderId="1" xfId="0" applyFont="1" applyBorder="1" applyAlignment="1">
      <alignment horizontal="left" vertical="center" wrapText="1"/>
    </xf>
    <xf numFmtId="0" fontId="18" fillId="0" borderId="1" xfId="0" applyFont="1" applyBorder="1" applyAlignment="1">
      <alignment horizontal="center" vertical="center"/>
    </xf>
    <xf numFmtId="168" fontId="4" fillId="0" borderId="9" xfId="0" applyNumberFormat="1" applyFont="1" applyBorder="1" applyAlignment="1">
      <alignment horizontal="center" vertical="center"/>
    </xf>
    <xf numFmtId="4" fontId="4" fillId="2" borderId="1" xfId="0" applyNumberFormat="1" applyFont="1" applyFill="1" applyBorder="1" applyAlignment="1">
      <alignment horizontal="center" vertical="center"/>
    </xf>
    <xf numFmtId="0" fontId="19" fillId="0" borderId="0" xfId="0" applyFont="1" applyAlignment="1">
      <alignment horizontal="center" vertical="center"/>
    </xf>
    <xf numFmtId="0" fontId="14" fillId="0" borderId="18" xfId="0" applyFont="1" applyBorder="1" applyAlignment="1">
      <alignment horizontal="center"/>
    </xf>
    <xf numFmtId="0" fontId="14" fillId="0" borderId="19" xfId="0" applyFont="1" applyBorder="1" applyAlignment="1">
      <alignment horizontal="center"/>
    </xf>
    <xf numFmtId="0" fontId="15" fillId="0" borderId="32" xfId="0" applyFont="1" applyBorder="1" applyAlignment="1">
      <alignment horizontal="center"/>
    </xf>
    <xf numFmtId="0" fontId="14" fillId="0" borderId="27" xfId="0" applyFont="1" applyBorder="1" applyAlignment="1">
      <alignment horizontal="center"/>
    </xf>
    <xf numFmtId="0" fontId="23" fillId="0" borderId="0" xfId="0" applyFont="1" applyAlignment="1">
      <alignment horizontal="center" wrapText="1"/>
    </xf>
    <xf numFmtId="0" fontId="23" fillId="0" borderId="0" xfId="0" applyFont="1" applyAlignment="1">
      <alignment horizontal="center"/>
    </xf>
    <xf numFmtId="0" fontId="16" fillId="0" borderId="20" xfId="0" applyFont="1" applyBorder="1" applyAlignment="1">
      <alignment horizontal="center" vertical="center" wrapText="1"/>
    </xf>
    <xf numFmtId="0" fontId="16" fillId="0" borderId="21" xfId="0" applyFont="1" applyBorder="1" applyAlignment="1">
      <alignment horizontal="center" vertical="center" wrapText="1"/>
    </xf>
    <xf numFmtId="0" fontId="16" fillId="0" borderId="37" xfId="0" applyFont="1" applyBorder="1" applyAlignment="1">
      <alignment horizontal="center" vertical="center" wrapText="1"/>
    </xf>
    <xf numFmtId="0" fontId="16" fillId="0" borderId="22" xfId="0" applyFont="1" applyBorder="1" applyAlignment="1">
      <alignment horizontal="center" vertical="center" wrapText="1"/>
    </xf>
    <xf numFmtId="0" fontId="16" fillId="0" borderId="0" xfId="0" applyFont="1" applyBorder="1" applyAlignment="1">
      <alignment horizontal="center" vertical="center" wrapText="1"/>
    </xf>
    <xf numFmtId="0" fontId="16" fillId="0" borderId="38" xfId="0" applyFont="1" applyBorder="1" applyAlignment="1">
      <alignment horizontal="center" vertical="center" wrapText="1"/>
    </xf>
    <xf numFmtId="0" fontId="19" fillId="0" borderId="0" xfId="0" applyFont="1" applyAlignment="1">
      <alignment horizontal="center" wrapText="1"/>
    </xf>
    <xf numFmtId="0" fontId="19" fillId="0" borderId="0" xfId="0" applyFont="1" applyAlignment="1">
      <alignment horizontal="center"/>
    </xf>
    <xf numFmtId="0" fontId="0" fillId="0" borderId="0" xfId="0" applyAlignment="1">
      <alignment horizontal="center" vertical="center"/>
    </xf>
    <xf numFmtId="4" fontId="4" fillId="0" borderId="20" xfId="0" applyNumberFormat="1" applyFont="1" applyBorder="1" applyAlignment="1">
      <alignment horizontal="center" vertical="center"/>
    </xf>
    <xf numFmtId="4" fontId="4" fillId="0" borderId="28" xfId="0" applyNumberFormat="1" applyFont="1" applyBorder="1" applyAlignment="1">
      <alignment horizontal="center" vertical="center"/>
    </xf>
    <xf numFmtId="0" fontId="15" fillId="0" borderId="20" xfId="0" applyFont="1" applyBorder="1" applyAlignment="1">
      <alignment horizontal="left" vertical="top" wrapText="1"/>
    </xf>
    <xf numFmtId="0" fontId="15" fillId="0" borderId="21" xfId="0" applyFont="1" applyBorder="1" applyAlignment="1">
      <alignment horizontal="left" vertical="top" wrapText="1"/>
    </xf>
    <xf numFmtId="0" fontId="15" fillId="0" borderId="37" xfId="0" applyFont="1" applyBorder="1" applyAlignment="1">
      <alignment horizontal="left" vertical="top" wrapText="1"/>
    </xf>
    <xf numFmtId="0" fontId="15" fillId="0" borderId="24" xfId="0" applyFont="1" applyBorder="1" applyAlignment="1">
      <alignment horizontal="left" vertical="top" wrapText="1"/>
    </xf>
    <xf numFmtId="0" fontId="15" fillId="0" borderId="25" xfId="0" applyFont="1" applyBorder="1" applyAlignment="1">
      <alignment horizontal="left" vertical="top" wrapText="1"/>
    </xf>
    <xf numFmtId="0" fontId="15" fillId="0" borderId="39" xfId="0" applyFont="1" applyBorder="1" applyAlignment="1">
      <alignment horizontal="left" vertical="top" wrapText="1"/>
    </xf>
    <xf numFmtId="0" fontId="14" fillId="0" borderId="40" xfId="0" applyFont="1" applyBorder="1" applyAlignment="1">
      <alignment horizontal="center" vertical="center"/>
    </xf>
    <xf numFmtId="0" fontId="14" fillId="0" borderId="41" xfId="0" applyFont="1" applyBorder="1" applyAlignment="1">
      <alignment horizontal="center" vertical="center"/>
    </xf>
    <xf numFmtId="0" fontId="14" fillId="0" borderId="42" xfId="0" applyFont="1" applyBorder="1" applyAlignment="1">
      <alignment horizontal="center" vertical="center"/>
    </xf>
    <xf numFmtId="168" fontId="10" fillId="3" borderId="43" xfId="0" applyNumberFormat="1" applyFont="1" applyFill="1" applyBorder="1" applyAlignment="1">
      <alignment horizontal="center" vertical="center"/>
    </xf>
    <xf numFmtId="168" fontId="10" fillId="3" borderId="41" xfId="0" applyNumberFormat="1" applyFont="1" applyFill="1" applyBorder="1" applyAlignment="1">
      <alignment horizontal="center" vertical="center"/>
    </xf>
    <xf numFmtId="168" fontId="10" fillId="3" borderId="42" xfId="0" applyNumberFormat="1" applyFont="1" applyFill="1" applyBorder="1" applyAlignment="1">
      <alignment horizontal="center" vertical="center"/>
    </xf>
    <xf numFmtId="0" fontId="15" fillId="2" borderId="18" xfId="0" applyFont="1" applyFill="1" applyBorder="1" applyAlignment="1">
      <alignment horizontal="left" vertical="center"/>
    </xf>
    <xf numFmtId="0" fontId="15" fillId="2" borderId="27" xfId="0" applyFont="1" applyFill="1" applyBorder="1" applyAlignment="1">
      <alignment horizontal="left" vertical="center"/>
    </xf>
    <xf numFmtId="0" fontId="15" fillId="2" borderId="36" xfId="0" applyFont="1" applyFill="1" applyBorder="1" applyAlignment="1">
      <alignment horizontal="left" vertical="center"/>
    </xf>
    <xf numFmtId="0" fontId="10" fillId="0" borderId="32" xfId="0" applyFont="1" applyBorder="1" applyAlignment="1">
      <alignment horizontal="center" vertical="center"/>
    </xf>
    <xf numFmtId="0" fontId="10" fillId="0" borderId="27" xfId="0" applyFont="1" applyBorder="1" applyAlignment="1">
      <alignment horizontal="center" vertical="center"/>
    </xf>
    <xf numFmtId="0" fontId="10" fillId="0" borderId="36" xfId="0" applyFont="1" applyBorder="1" applyAlignment="1">
      <alignment horizontal="center" vertical="center"/>
    </xf>
    <xf numFmtId="0" fontId="4" fillId="2" borderId="18" xfId="0" applyFont="1" applyFill="1" applyBorder="1" applyAlignment="1">
      <alignment horizontal="center" vertical="center"/>
    </xf>
    <xf numFmtId="0" fontId="4" fillId="2" borderId="19" xfId="0" applyFont="1" applyFill="1" applyBorder="1" applyAlignment="1">
      <alignment horizontal="center" vertical="center"/>
    </xf>
  </cellXfs>
  <cellStyles count="2">
    <cellStyle name="Normal" xfId="0" builtinId="0"/>
    <cellStyle name="Normal 3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6"/>
  <sheetViews>
    <sheetView workbookViewId="0">
      <selection activeCell="B1" sqref="B1"/>
    </sheetView>
  </sheetViews>
  <sheetFormatPr defaultRowHeight="15" x14ac:dyDescent="0.25"/>
  <cols>
    <col min="1" max="1" width="25.5703125" customWidth="1"/>
    <col min="2" max="2" width="13.42578125" bestFit="1" customWidth="1"/>
    <col min="3" max="3" width="17.28515625" customWidth="1"/>
    <col min="4" max="4" width="3.28515625" bestFit="1" customWidth="1"/>
    <col min="5" max="5" width="12.28515625" bestFit="1" customWidth="1"/>
  </cols>
  <sheetData>
    <row r="1" spans="1:6" x14ac:dyDescent="0.25">
      <c r="A1" s="1" t="s">
        <v>0</v>
      </c>
      <c r="B1" s="2">
        <v>42267</v>
      </c>
      <c r="D1" s="3" t="str">
        <f>B10</f>
        <v>E</v>
      </c>
      <c r="E1" s="4">
        <f>C10</f>
        <v>340125000</v>
      </c>
    </row>
    <row r="2" spans="1:6" x14ac:dyDescent="0.25">
      <c r="A2" s="1" t="s">
        <v>2</v>
      </c>
      <c r="B2" s="5">
        <f ca="1">TODAY()</f>
        <v>45790</v>
      </c>
      <c r="D2" s="3" t="str">
        <f t="shared" ref="D2:D6" si="0">B11</f>
        <v>E1</v>
      </c>
      <c r="E2" s="4">
        <f t="shared" ref="E2:E6" si="1">C11</f>
        <v>204075000</v>
      </c>
    </row>
    <row r="3" spans="1:6" x14ac:dyDescent="0.25">
      <c r="A3" s="1" t="s">
        <v>4</v>
      </c>
      <c r="B3" s="6" t="s">
        <v>11</v>
      </c>
      <c r="D3" s="3" t="str">
        <f t="shared" si="0"/>
        <v>F</v>
      </c>
      <c r="E3" s="4">
        <f t="shared" si="1"/>
        <v>102037500</v>
      </c>
      <c r="F3" s="7"/>
    </row>
    <row r="4" spans="1:6" x14ac:dyDescent="0.25">
      <c r="A4" s="1" t="s">
        <v>7</v>
      </c>
      <c r="B4" s="8">
        <f>VLOOKUP(B3,D1:E6,2,0)/5668750</f>
        <v>9</v>
      </c>
      <c r="D4" s="3" t="str">
        <f t="shared" si="0"/>
        <v>F1</v>
      </c>
      <c r="E4" s="4">
        <f t="shared" si="1"/>
        <v>86731875</v>
      </c>
      <c r="F4" s="7"/>
    </row>
    <row r="5" spans="1:6" x14ac:dyDescent="0.25">
      <c r="A5" s="1" t="s">
        <v>8</v>
      </c>
      <c r="B5" s="9">
        <f ca="1">(B2-B1)/365</f>
        <v>9.6520547945205486</v>
      </c>
      <c r="D5" s="3" t="str">
        <f t="shared" si="0"/>
        <v>G</v>
      </c>
      <c r="E5" s="4">
        <f t="shared" si="1"/>
        <v>71426250</v>
      </c>
    </row>
    <row r="6" spans="1:6" x14ac:dyDescent="0.25">
      <c r="A6" s="1" t="s">
        <v>10</v>
      </c>
      <c r="B6" s="10">
        <f ca="1">(B2-B1)/365*5668750</f>
        <v>54715085.616438359</v>
      </c>
      <c r="D6" s="3" t="str">
        <f t="shared" si="0"/>
        <v>G1</v>
      </c>
      <c r="E6" s="4">
        <f t="shared" si="1"/>
        <v>51018750</v>
      </c>
    </row>
    <row r="7" spans="1:6" x14ac:dyDescent="0.25">
      <c r="A7" s="1" t="s">
        <v>12</v>
      </c>
      <c r="B7" s="11" t="str">
        <f ca="1">IF(B6&gt;=VLOOKUP(B3,D1:E6,2,0),"YETERLİ","YETERLİ DEĞİL")</f>
        <v>YETERLİ</v>
      </c>
    </row>
    <row r="8" spans="1:6" x14ac:dyDescent="0.25">
      <c r="A8" s="1" t="s">
        <v>13</v>
      </c>
      <c r="B8" s="11" t="str">
        <f ca="1">IFERROR(VLOOKUP(A16,$A$10:$C$15,2,0),"H")</f>
        <v>G1</v>
      </c>
    </row>
    <row r="9" spans="1:6" x14ac:dyDescent="0.25">
      <c r="A9" s="1" t="s">
        <v>14</v>
      </c>
      <c r="B9" s="11" t="str">
        <f ca="1">IF(OR(B8=B10,B8=B11,B8=B12,B8=B13)*AND(B3&lt;&gt;B14,B3&lt;&gt;B15),"GEREKLİ","GEREKLİ DEĞİL")</f>
        <v>GEREKLİ DEĞİL</v>
      </c>
    </row>
    <row r="10" spans="1:6" x14ac:dyDescent="0.25">
      <c r="A10" s="12">
        <f t="shared" ref="A10:A15" ca="1" si="2">IF($B$6&gt;=C10,1,0)</f>
        <v>0</v>
      </c>
      <c r="B10" s="13" t="s">
        <v>1</v>
      </c>
      <c r="C10" s="77">
        <v>340125000</v>
      </c>
      <c r="D10" s="14"/>
      <c r="E10" s="14"/>
    </row>
    <row r="11" spans="1:6" x14ac:dyDescent="0.25">
      <c r="A11" s="12">
        <f t="shared" ca="1" si="2"/>
        <v>0</v>
      </c>
      <c r="B11" s="12" t="s">
        <v>3</v>
      </c>
      <c r="C11" s="13">
        <v>204075000</v>
      </c>
      <c r="D11" s="14"/>
      <c r="E11" s="14"/>
    </row>
    <row r="12" spans="1:6" x14ac:dyDescent="0.25">
      <c r="A12" s="12">
        <f t="shared" ca="1" si="2"/>
        <v>0</v>
      </c>
      <c r="B12" s="12" t="s">
        <v>6</v>
      </c>
      <c r="C12" s="13">
        <v>102037500</v>
      </c>
      <c r="D12" s="14"/>
      <c r="E12" s="14"/>
    </row>
    <row r="13" spans="1:6" x14ac:dyDescent="0.25">
      <c r="A13" s="12">
        <f t="shared" ca="1" si="2"/>
        <v>0</v>
      </c>
      <c r="B13" s="12" t="s">
        <v>5</v>
      </c>
      <c r="C13" s="13">
        <v>86731875</v>
      </c>
      <c r="D13" s="14"/>
      <c r="E13" s="14"/>
    </row>
    <row r="14" spans="1:6" x14ac:dyDescent="0.25">
      <c r="A14" s="12">
        <f t="shared" ca="1" si="2"/>
        <v>0</v>
      </c>
      <c r="B14" s="12" t="s">
        <v>9</v>
      </c>
      <c r="C14" s="13">
        <v>71426250</v>
      </c>
      <c r="D14" s="14"/>
      <c r="E14" s="14"/>
    </row>
    <row r="15" spans="1:6" x14ac:dyDescent="0.25">
      <c r="A15" s="12">
        <f t="shared" ca="1" si="2"/>
        <v>1</v>
      </c>
      <c r="B15" s="12" t="s">
        <v>11</v>
      </c>
      <c r="C15" s="13">
        <v>51018750</v>
      </c>
    </row>
    <row r="16" spans="1:6" x14ac:dyDescent="0.25">
      <c r="A16" s="13">
        <v>1</v>
      </c>
      <c r="B16" s="13"/>
      <c r="C16" s="13"/>
    </row>
  </sheetData>
  <dataValidations disablePrompts="1" count="1">
    <dataValidation type="list" allowBlank="1" showInputMessage="1" showErrorMessage="1" sqref="B3">
      <formula1>$D$1:$D$6</formula1>
    </dataValidation>
  </dataValidations>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4"/>
  <sheetViews>
    <sheetView zoomScale="85" zoomScaleNormal="85" workbookViewId="0">
      <selection activeCell="B2" sqref="B2"/>
    </sheetView>
  </sheetViews>
  <sheetFormatPr defaultRowHeight="15" x14ac:dyDescent="0.25"/>
  <cols>
    <col min="1" max="1" width="49.28515625" customWidth="1"/>
    <col min="2" max="4" width="15.7109375" customWidth="1"/>
    <col min="5" max="5" width="13.140625" bestFit="1" customWidth="1"/>
    <col min="6" max="7" width="11.85546875" bestFit="1" customWidth="1"/>
  </cols>
  <sheetData>
    <row r="1" spans="1:4" ht="15" customHeight="1" thickBot="1" x14ac:dyDescent="0.3">
      <c r="A1" s="15" t="s">
        <v>15</v>
      </c>
      <c r="B1" s="74">
        <v>2024</v>
      </c>
      <c r="C1" s="74">
        <v>2023</v>
      </c>
      <c r="D1" s="74">
        <v>2022</v>
      </c>
    </row>
    <row r="2" spans="1:4" ht="15" customHeight="1" thickBot="1" x14ac:dyDescent="0.3">
      <c r="A2" s="16" t="s">
        <v>16</v>
      </c>
      <c r="B2" s="17">
        <v>1</v>
      </c>
      <c r="C2" s="18"/>
      <c r="D2" s="19"/>
    </row>
    <row r="3" spans="1:4" ht="15" customHeight="1" thickBot="1" x14ac:dyDescent="0.3">
      <c r="A3" s="16" t="s">
        <v>17</v>
      </c>
      <c r="B3" s="20">
        <v>2</v>
      </c>
      <c r="C3" s="21"/>
      <c r="D3" s="22"/>
    </row>
    <row r="4" spans="1:4" ht="15" customHeight="1" thickBot="1" x14ac:dyDescent="0.3">
      <c r="A4" s="16" t="s">
        <v>18</v>
      </c>
      <c r="B4" s="20">
        <v>1</v>
      </c>
      <c r="C4" s="21"/>
      <c r="D4" s="22"/>
    </row>
    <row r="5" spans="1:4" ht="15" customHeight="1" thickBot="1" x14ac:dyDescent="0.3">
      <c r="A5" s="16" t="s">
        <v>19</v>
      </c>
      <c r="B5" s="20">
        <v>10</v>
      </c>
      <c r="C5" s="21"/>
      <c r="D5" s="22"/>
    </row>
    <row r="6" spans="1:4" ht="15" customHeight="1" thickBot="1" x14ac:dyDescent="0.3">
      <c r="A6" s="16" t="s">
        <v>20</v>
      </c>
      <c r="B6" s="20"/>
      <c r="C6" s="21"/>
      <c r="D6" s="22"/>
    </row>
    <row r="7" spans="1:4" ht="15" customHeight="1" thickBot="1" x14ac:dyDescent="0.3">
      <c r="A7" s="16" t="s">
        <v>21</v>
      </c>
      <c r="B7" s="20">
        <v>0.74</v>
      </c>
      <c r="C7" s="21"/>
      <c r="D7" s="22"/>
    </row>
    <row r="8" spans="1:4" ht="15" customHeight="1" thickBot="1" x14ac:dyDescent="0.3">
      <c r="A8" s="16" t="s">
        <v>22</v>
      </c>
      <c r="B8" s="23"/>
      <c r="C8" s="24"/>
      <c r="D8" s="25"/>
    </row>
    <row r="9" spans="1:4" ht="15" customHeight="1" x14ac:dyDescent="0.25">
      <c r="A9" s="26"/>
    </row>
    <row r="10" spans="1:4" ht="15" customHeight="1" thickBot="1" x14ac:dyDescent="0.3">
      <c r="A10" s="91" t="s">
        <v>23</v>
      </c>
      <c r="B10" s="91"/>
      <c r="C10" s="92"/>
    </row>
    <row r="11" spans="1:4" ht="15" customHeight="1" thickBot="1" x14ac:dyDescent="0.3">
      <c r="A11" s="27" t="s">
        <v>24</v>
      </c>
      <c r="B11" s="28">
        <f>(B2+C2+D2-B6-C6-D6)/(B3+C3+D3-B8-C8-D8)</f>
        <v>0.5</v>
      </c>
      <c r="C11" s="93" t="str">
        <f>IF(B11&gt;=0.5,"YETERLİ","YETERLİ DEĞİL")</f>
        <v>YETERLİ</v>
      </c>
      <c r="D11" s="94"/>
    </row>
    <row r="12" spans="1:4" ht="15" customHeight="1" thickBot="1" x14ac:dyDescent="0.3">
      <c r="A12" s="27" t="s">
        <v>25</v>
      </c>
      <c r="B12" s="28">
        <f>(B4+C4+D4)/(B5+C5+D5-B6-C6-D6)</f>
        <v>0.1</v>
      </c>
      <c r="C12" s="93" t="str">
        <f>IF(B12&gt;=0.1,"YETERLİ","YETERLİ DEĞİL")</f>
        <v>YETERLİ</v>
      </c>
      <c r="D12" s="94"/>
    </row>
    <row r="13" spans="1:4" ht="15" customHeight="1" thickBot="1" x14ac:dyDescent="0.3">
      <c r="A13" s="27" t="s">
        <v>26</v>
      </c>
      <c r="B13" s="28">
        <f>(B7+C7+D7)/(B4+C4+D4)</f>
        <v>0.74</v>
      </c>
      <c r="C13" s="93" t="str">
        <f>IF(B13&lt;0.75,"YETERLİ","YETERLİ DEĞİL")</f>
        <v>YETERLİ</v>
      </c>
      <c r="D13" s="94"/>
    </row>
    <row r="14" spans="1:4" ht="19.5" thickBot="1" x14ac:dyDescent="0.3">
      <c r="A14" s="95" t="s">
        <v>27</v>
      </c>
      <c r="B14" s="96"/>
      <c r="C14" s="93" t="str">
        <f t="shared" ref="C14" si="0">IF(OR($C$11="YETERLİ DEĞİL",$C$12="YETERLİ DEĞİL",$C$13="YETERLİ DEĞİL"),"YETERLİ DEĞİL","YETERLİ")</f>
        <v>YETERLİ</v>
      </c>
      <c r="D14" s="94"/>
    </row>
  </sheetData>
  <mergeCells count="6">
    <mergeCell ref="A10:C10"/>
    <mergeCell ref="C11:D11"/>
    <mergeCell ref="C12:D12"/>
    <mergeCell ref="C13:D13"/>
    <mergeCell ref="A14:B14"/>
    <mergeCell ref="C14:D14"/>
  </mergeCells>
  <pageMargins left="0.7" right="0.7" top="0.75" bottom="0.75" header="0.3" footer="0.3"/>
  <pageSetup paperSize="9" scale="90"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2"/>
  <sheetViews>
    <sheetView zoomScale="85" zoomScaleNormal="85" workbookViewId="0">
      <selection activeCell="B11" sqref="B11"/>
    </sheetView>
  </sheetViews>
  <sheetFormatPr defaultRowHeight="15" x14ac:dyDescent="0.25"/>
  <cols>
    <col min="1" max="1" width="28.140625" customWidth="1"/>
    <col min="2" max="7" width="18.7109375" customWidth="1"/>
  </cols>
  <sheetData>
    <row r="1" spans="1:7" x14ac:dyDescent="0.25">
      <c r="A1" s="99" t="s">
        <v>28</v>
      </c>
      <c r="B1" s="99"/>
      <c r="C1" s="99"/>
      <c r="D1" s="99"/>
      <c r="E1" s="99"/>
      <c r="F1" s="99"/>
      <c r="G1" s="99"/>
    </row>
    <row r="2" spans="1:7" ht="15.75" thickBot="1" x14ac:dyDescent="0.3">
      <c r="A2" s="29"/>
      <c r="B2" s="45"/>
      <c r="D2" s="30"/>
    </row>
    <row r="3" spans="1:7" ht="15.75" thickBot="1" x14ac:dyDescent="0.3">
      <c r="A3" s="31" t="s">
        <v>29</v>
      </c>
      <c r="B3" s="75">
        <v>2024</v>
      </c>
      <c r="C3" s="75">
        <v>2023</v>
      </c>
      <c r="D3" s="75">
        <v>2022</v>
      </c>
      <c r="E3" s="75">
        <v>2021</v>
      </c>
      <c r="F3" s="75">
        <v>2020</v>
      </c>
      <c r="G3" s="75">
        <v>2019</v>
      </c>
    </row>
    <row r="4" spans="1:7" ht="15.75" thickBot="1" x14ac:dyDescent="0.3">
      <c r="A4" s="32" t="s">
        <v>30</v>
      </c>
      <c r="B4" s="73">
        <v>1000</v>
      </c>
      <c r="C4" s="73"/>
      <c r="D4" s="73"/>
      <c r="E4" s="73"/>
      <c r="F4" s="73"/>
      <c r="G4" s="73"/>
    </row>
    <row r="5" spans="1:7" ht="15.75" thickBot="1" x14ac:dyDescent="0.3"/>
    <row r="6" spans="1:7" ht="15.75" thickBot="1" x14ac:dyDescent="0.3">
      <c r="A6" s="31" t="s">
        <v>29</v>
      </c>
      <c r="B6" s="75">
        <v>2024</v>
      </c>
      <c r="C6" s="75">
        <v>2023</v>
      </c>
      <c r="D6" s="75">
        <v>2022</v>
      </c>
    </row>
    <row r="7" spans="1:7" ht="15.75" thickBot="1" x14ac:dyDescent="0.3">
      <c r="A7" s="32" t="s">
        <v>31</v>
      </c>
      <c r="B7" s="73"/>
      <c r="C7" s="73"/>
      <c r="D7" s="73"/>
    </row>
    <row r="8" spans="1:7" x14ac:dyDescent="0.25">
      <c r="A8" s="33"/>
      <c r="B8" s="30"/>
    </row>
    <row r="9" spans="1:7" x14ac:dyDescent="0.25">
      <c r="A9" s="100" t="s">
        <v>32</v>
      </c>
      <c r="B9" s="100"/>
      <c r="C9" s="100"/>
      <c r="D9" s="100"/>
      <c r="E9" s="100"/>
      <c r="F9" s="100"/>
      <c r="G9" s="100"/>
    </row>
    <row r="10" spans="1:7" x14ac:dyDescent="0.25">
      <c r="A10" s="34" t="s">
        <v>33</v>
      </c>
      <c r="B10" s="35"/>
      <c r="C10" s="101">
        <v>4128.1899999999996</v>
      </c>
      <c r="D10" s="102"/>
      <c r="E10" s="36"/>
      <c r="F10" s="37"/>
      <c r="G10" s="37"/>
    </row>
    <row r="11" spans="1:7" x14ac:dyDescent="0.25">
      <c r="A11" s="38" t="s">
        <v>4</v>
      </c>
      <c r="B11" s="39" t="s">
        <v>1</v>
      </c>
      <c r="C11" s="40"/>
      <c r="D11" s="30"/>
      <c r="E11" s="14"/>
      <c r="F11" s="14"/>
      <c r="G11" s="14"/>
    </row>
    <row r="12" spans="1:7" ht="15.75" thickBot="1" x14ac:dyDescent="0.3">
      <c r="A12" s="41" t="s">
        <v>35</v>
      </c>
      <c r="B12" s="42">
        <f>VLOOKUP(B11,A23:C72,2)</f>
        <v>34012500</v>
      </c>
      <c r="C12" s="43"/>
      <c r="D12" s="44"/>
      <c r="E12" s="44"/>
      <c r="F12" s="14"/>
      <c r="G12" s="14"/>
    </row>
    <row r="13" spans="1:7" ht="15.75" thickBot="1" x14ac:dyDescent="0.3">
      <c r="A13" s="45"/>
      <c r="B13" s="75">
        <v>2024</v>
      </c>
      <c r="C13" s="75">
        <v>2023</v>
      </c>
      <c r="D13" s="75">
        <v>2022</v>
      </c>
      <c r="E13" s="75">
        <v>2021</v>
      </c>
      <c r="F13" s="75">
        <v>2020</v>
      </c>
      <c r="G13" s="75">
        <v>2019</v>
      </c>
    </row>
    <row r="14" spans="1:7" x14ac:dyDescent="0.25">
      <c r="A14" s="46" t="s">
        <v>36</v>
      </c>
      <c r="B14" s="47">
        <f>B4*C10/3483.25</f>
        <v>1185.1546687719801</v>
      </c>
      <c r="C14" s="47">
        <f>C4*C10/2320.72</f>
        <v>0</v>
      </c>
      <c r="D14" s="48">
        <f>D4*C10/1652.72</f>
        <v>0</v>
      </c>
      <c r="E14" s="47">
        <f>E4*C10/693.54</f>
        <v>0</v>
      </c>
      <c r="F14" s="47">
        <f>F4*C10/485.37</f>
        <v>0</v>
      </c>
      <c r="G14" s="47">
        <f>G4*C10/457.16</f>
        <v>0</v>
      </c>
    </row>
    <row r="15" spans="1:7" x14ac:dyDescent="0.25">
      <c r="A15" s="49" t="s">
        <v>37</v>
      </c>
      <c r="B15" s="50">
        <f>SUM(C14:G14)/COUNTA(B4:G4)</f>
        <v>0</v>
      </c>
      <c r="C15" s="103" t="s">
        <v>38</v>
      </c>
      <c r="D15" s="104"/>
      <c r="E15" s="106" t="str">
        <f>IFERROR(VLOOKUP(D32,D23:F31,2,0),"F,F1,G1,G,H")</f>
        <v>F,F1,G1,G,H</v>
      </c>
      <c r="F15" s="14"/>
      <c r="G15" s="14"/>
    </row>
    <row r="16" spans="1:7" x14ac:dyDescent="0.25">
      <c r="A16" s="51" t="s">
        <v>39</v>
      </c>
      <c r="B16" s="52" t="str">
        <f>IF(B15&gt;=B12,"YETERLİ","YETERLİ DEĞİL")</f>
        <v>YETERLİ DEĞİL</v>
      </c>
      <c r="C16" s="105"/>
      <c r="D16" s="105"/>
      <c r="E16" s="107"/>
      <c r="F16" s="14"/>
      <c r="G16" s="14"/>
    </row>
    <row r="17" spans="1:7" x14ac:dyDescent="0.25">
      <c r="A17" s="53"/>
      <c r="B17" s="54"/>
      <c r="C17" s="55"/>
      <c r="D17" s="55"/>
      <c r="E17" s="56"/>
      <c r="F17" s="14"/>
      <c r="G17" s="14"/>
    </row>
    <row r="18" spans="1:7" ht="15.75" thickBot="1" x14ac:dyDescent="0.3">
      <c r="A18" s="97" t="s">
        <v>40</v>
      </c>
      <c r="B18" s="98"/>
      <c r="C18" s="57">
        <f>VLOOKUP($B$11,$A$23:$C$72,3)</f>
        <v>27210000</v>
      </c>
    </row>
    <row r="19" spans="1:7" ht="15.75" thickBot="1" x14ac:dyDescent="0.3">
      <c r="A19" s="45"/>
      <c r="B19" s="75">
        <v>2024</v>
      </c>
      <c r="C19" s="75">
        <v>2023</v>
      </c>
      <c r="D19" s="75">
        <v>2022</v>
      </c>
      <c r="E19" s="58"/>
      <c r="F19" s="59"/>
      <c r="G19" s="58"/>
    </row>
    <row r="20" spans="1:7" x14ac:dyDescent="0.25">
      <c r="A20" s="46" t="s">
        <v>41</v>
      </c>
      <c r="B20" s="47">
        <f>B7*C10/2320.72</f>
        <v>0</v>
      </c>
      <c r="C20" s="48">
        <f>C7*C10/1652.72</f>
        <v>0</v>
      </c>
      <c r="D20" s="47">
        <f>D7*C10/693.54</f>
        <v>0</v>
      </c>
      <c r="E20" s="60"/>
      <c r="F20" s="60"/>
      <c r="G20" s="60"/>
    </row>
    <row r="21" spans="1:7" x14ac:dyDescent="0.25">
      <c r="A21" s="51" t="s">
        <v>42</v>
      </c>
      <c r="B21" s="61" t="str">
        <f>IF(OR(B20&gt;=C18,C20&gt;=C18,D20&gt;=C18),"YETERLİ","YETERLİ DEĞİL")</f>
        <v>YETERLİ DEĞİL</v>
      </c>
      <c r="C21" s="14"/>
      <c r="D21" s="14"/>
      <c r="E21" s="14"/>
      <c r="F21" s="14"/>
      <c r="G21" s="14"/>
    </row>
    <row r="23" spans="1:7" ht="5.0999999999999996" customHeight="1" x14ac:dyDescent="0.25">
      <c r="A23" s="108" t="s">
        <v>4</v>
      </c>
      <c r="B23" s="110" t="s">
        <v>43</v>
      </c>
      <c r="C23" s="110"/>
      <c r="D23" s="12">
        <f>IF($B$15&gt;=F23,1,0)</f>
        <v>0</v>
      </c>
      <c r="E23" s="12" t="s">
        <v>44</v>
      </c>
      <c r="F23" s="62">
        <v>306112500</v>
      </c>
    </row>
    <row r="24" spans="1:7" ht="5.0999999999999996" customHeight="1" x14ac:dyDescent="0.25">
      <c r="A24" s="109"/>
      <c r="B24" s="110"/>
      <c r="C24" s="110"/>
      <c r="D24" s="12">
        <f t="shared" ref="D24:D31" si="0">IF($B$15&gt;=F24,1,0)</f>
        <v>0</v>
      </c>
      <c r="E24" s="12" t="s">
        <v>45</v>
      </c>
      <c r="F24" s="62">
        <v>214278750</v>
      </c>
    </row>
    <row r="25" spans="1:7" ht="5.0999999999999996" customHeight="1" x14ac:dyDescent="0.25">
      <c r="A25" s="109"/>
      <c r="B25" s="110"/>
      <c r="C25" s="110"/>
      <c r="D25" s="12">
        <f t="shared" si="0"/>
        <v>0</v>
      </c>
      <c r="E25" s="12" t="s">
        <v>46</v>
      </c>
      <c r="F25" s="62">
        <v>183667500</v>
      </c>
    </row>
    <row r="26" spans="1:7" ht="5.0999999999999996" customHeight="1" x14ac:dyDescent="0.25">
      <c r="A26" s="109"/>
      <c r="B26" s="111" t="s">
        <v>47</v>
      </c>
      <c r="C26" s="111" t="s">
        <v>48</v>
      </c>
      <c r="D26" s="12">
        <f t="shared" si="0"/>
        <v>0</v>
      </c>
      <c r="E26" s="12" t="s">
        <v>49</v>
      </c>
      <c r="F26" s="62">
        <v>153056250</v>
      </c>
    </row>
    <row r="27" spans="1:7" ht="5.0999999999999996" customHeight="1" x14ac:dyDescent="0.25">
      <c r="A27" s="109"/>
      <c r="B27" s="111"/>
      <c r="C27" s="111"/>
      <c r="D27" s="12">
        <f t="shared" si="0"/>
        <v>0</v>
      </c>
      <c r="E27" s="12" t="s">
        <v>50</v>
      </c>
      <c r="F27" s="62">
        <v>127546875</v>
      </c>
    </row>
    <row r="28" spans="1:7" ht="5.0999999999999996" customHeight="1" x14ac:dyDescent="0.25">
      <c r="A28" s="112" t="s">
        <v>44</v>
      </c>
      <c r="B28" s="115">
        <v>306112500</v>
      </c>
      <c r="C28" s="118">
        <v>244890000</v>
      </c>
      <c r="D28" s="12">
        <f t="shared" si="0"/>
        <v>0</v>
      </c>
      <c r="E28" s="12" t="s">
        <v>51</v>
      </c>
      <c r="F28" s="62">
        <v>102037500</v>
      </c>
    </row>
    <row r="29" spans="1:7" ht="5.0999999999999996" customHeight="1" x14ac:dyDescent="0.25">
      <c r="A29" s="113"/>
      <c r="B29" s="116"/>
      <c r="C29" s="119"/>
      <c r="D29" s="12">
        <f t="shared" si="0"/>
        <v>0</v>
      </c>
      <c r="E29" s="12" t="s">
        <v>34</v>
      </c>
      <c r="F29" s="62">
        <v>76528125</v>
      </c>
    </row>
    <row r="30" spans="1:7" ht="5.0999999999999996" customHeight="1" x14ac:dyDescent="0.25">
      <c r="A30" s="113"/>
      <c r="B30" s="116"/>
      <c r="C30" s="119"/>
      <c r="D30" s="12">
        <f t="shared" si="0"/>
        <v>0</v>
      </c>
      <c r="E30" s="12" t="s">
        <v>1</v>
      </c>
      <c r="F30" s="63">
        <v>34012500</v>
      </c>
    </row>
    <row r="31" spans="1:7" ht="5.0999999999999996" customHeight="1" x14ac:dyDescent="0.25">
      <c r="A31" s="113"/>
      <c r="B31" s="116"/>
      <c r="C31" s="119"/>
      <c r="D31" s="12">
        <f t="shared" si="0"/>
        <v>0</v>
      </c>
      <c r="E31" s="12" t="s">
        <v>3</v>
      </c>
      <c r="F31" s="63">
        <v>20407500</v>
      </c>
    </row>
    <row r="32" spans="1:7" ht="5.0999999999999996" customHeight="1" x14ac:dyDescent="0.25">
      <c r="A32" s="114"/>
      <c r="B32" s="117"/>
      <c r="C32" s="120"/>
      <c r="D32" s="12">
        <v>1</v>
      </c>
      <c r="E32" s="12"/>
      <c r="F32" s="13"/>
    </row>
    <row r="33" spans="1:5" ht="5.0999999999999996" customHeight="1" x14ac:dyDescent="0.25">
      <c r="A33" s="112" t="s">
        <v>45</v>
      </c>
      <c r="B33" s="115">
        <v>214278750</v>
      </c>
      <c r="C33" s="118">
        <v>171423000</v>
      </c>
      <c r="D33" s="14"/>
      <c r="E33" s="14"/>
    </row>
    <row r="34" spans="1:5" ht="5.0999999999999996" customHeight="1" x14ac:dyDescent="0.25">
      <c r="A34" s="113"/>
      <c r="B34" s="116"/>
      <c r="C34" s="119"/>
      <c r="D34" s="14"/>
      <c r="E34" s="14"/>
    </row>
    <row r="35" spans="1:5" ht="5.0999999999999996" customHeight="1" x14ac:dyDescent="0.25">
      <c r="A35" s="113"/>
      <c r="B35" s="116"/>
      <c r="C35" s="119"/>
      <c r="D35" s="14"/>
      <c r="E35" s="14"/>
    </row>
    <row r="36" spans="1:5" ht="5.0999999999999996" customHeight="1" x14ac:dyDescent="0.25">
      <c r="A36" s="113"/>
      <c r="B36" s="116"/>
      <c r="C36" s="119"/>
    </row>
    <row r="37" spans="1:5" ht="5.0999999999999996" customHeight="1" x14ac:dyDescent="0.25">
      <c r="A37" s="114"/>
      <c r="B37" s="117"/>
      <c r="C37" s="120"/>
    </row>
    <row r="38" spans="1:5" ht="5.0999999999999996" customHeight="1" x14ac:dyDescent="0.25">
      <c r="A38" s="112" t="s">
        <v>46</v>
      </c>
      <c r="B38" s="115">
        <v>183667500</v>
      </c>
      <c r="C38" s="118">
        <v>146934000</v>
      </c>
    </row>
    <row r="39" spans="1:5" ht="5.0999999999999996" customHeight="1" x14ac:dyDescent="0.25">
      <c r="A39" s="113"/>
      <c r="B39" s="116"/>
      <c r="C39" s="119"/>
    </row>
    <row r="40" spans="1:5" ht="5.0999999999999996" customHeight="1" x14ac:dyDescent="0.25">
      <c r="A40" s="113"/>
      <c r="B40" s="116"/>
      <c r="C40" s="119"/>
    </row>
    <row r="41" spans="1:5" ht="5.0999999999999996" customHeight="1" x14ac:dyDescent="0.25">
      <c r="A41" s="113"/>
      <c r="B41" s="116"/>
      <c r="C41" s="119"/>
    </row>
    <row r="42" spans="1:5" ht="5.0999999999999996" customHeight="1" x14ac:dyDescent="0.25">
      <c r="A42" s="114"/>
      <c r="B42" s="117"/>
      <c r="C42" s="120"/>
    </row>
    <row r="43" spans="1:5" ht="5.0999999999999996" customHeight="1" x14ac:dyDescent="0.25">
      <c r="A43" s="112" t="s">
        <v>49</v>
      </c>
      <c r="B43" s="115">
        <v>153056250</v>
      </c>
      <c r="C43" s="118">
        <v>122445000</v>
      </c>
    </row>
    <row r="44" spans="1:5" ht="5.0999999999999996" customHeight="1" x14ac:dyDescent="0.25">
      <c r="A44" s="113"/>
      <c r="B44" s="116"/>
      <c r="C44" s="119"/>
    </row>
    <row r="45" spans="1:5" ht="5.0999999999999996" customHeight="1" x14ac:dyDescent="0.25">
      <c r="A45" s="113"/>
      <c r="B45" s="116"/>
      <c r="C45" s="119"/>
    </row>
    <row r="46" spans="1:5" ht="5.0999999999999996" customHeight="1" x14ac:dyDescent="0.25">
      <c r="A46" s="113"/>
      <c r="B46" s="116"/>
      <c r="C46" s="119"/>
    </row>
    <row r="47" spans="1:5" ht="5.0999999999999996" customHeight="1" x14ac:dyDescent="0.25">
      <c r="A47" s="114"/>
      <c r="B47" s="117"/>
      <c r="C47" s="120"/>
    </row>
    <row r="48" spans="1:5" ht="5.0999999999999996" customHeight="1" x14ac:dyDescent="0.25">
      <c r="A48" s="112" t="s">
        <v>50</v>
      </c>
      <c r="B48" s="115">
        <v>127546875</v>
      </c>
      <c r="C48" s="118">
        <v>102037500</v>
      </c>
    </row>
    <row r="49" spans="1:3" ht="5.0999999999999996" customHeight="1" x14ac:dyDescent="0.25">
      <c r="A49" s="113"/>
      <c r="B49" s="116"/>
      <c r="C49" s="119"/>
    </row>
    <row r="50" spans="1:3" ht="5.0999999999999996" customHeight="1" x14ac:dyDescent="0.25">
      <c r="A50" s="113"/>
      <c r="B50" s="116"/>
      <c r="C50" s="119"/>
    </row>
    <row r="51" spans="1:3" ht="5.0999999999999996" customHeight="1" x14ac:dyDescent="0.25">
      <c r="A51" s="113"/>
      <c r="B51" s="116"/>
      <c r="C51" s="119"/>
    </row>
    <row r="52" spans="1:3" ht="5.0999999999999996" customHeight="1" x14ac:dyDescent="0.25">
      <c r="A52" s="114"/>
      <c r="B52" s="117"/>
      <c r="C52" s="120"/>
    </row>
    <row r="53" spans="1:3" ht="5.0999999999999996" customHeight="1" x14ac:dyDescent="0.25">
      <c r="A53" s="112" t="s">
        <v>51</v>
      </c>
      <c r="B53" s="115">
        <v>102037500</v>
      </c>
      <c r="C53" s="118">
        <v>81630000</v>
      </c>
    </row>
    <row r="54" spans="1:3" ht="5.0999999999999996" customHeight="1" x14ac:dyDescent="0.25">
      <c r="A54" s="113"/>
      <c r="B54" s="116"/>
      <c r="C54" s="119"/>
    </row>
    <row r="55" spans="1:3" ht="5.0999999999999996" customHeight="1" x14ac:dyDescent="0.25">
      <c r="A55" s="113"/>
      <c r="B55" s="116"/>
      <c r="C55" s="119"/>
    </row>
    <row r="56" spans="1:3" ht="5.0999999999999996" customHeight="1" x14ac:dyDescent="0.25">
      <c r="A56" s="113"/>
      <c r="B56" s="116"/>
      <c r="C56" s="119"/>
    </row>
    <row r="57" spans="1:3" ht="5.0999999999999996" customHeight="1" x14ac:dyDescent="0.25">
      <c r="A57" s="114"/>
      <c r="B57" s="117"/>
      <c r="C57" s="120"/>
    </row>
    <row r="58" spans="1:3" ht="5.0999999999999996" customHeight="1" x14ac:dyDescent="0.25">
      <c r="A58" s="112" t="s">
        <v>34</v>
      </c>
      <c r="B58" s="115">
        <v>76528125</v>
      </c>
      <c r="C58" s="118">
        <v>61222500</v>
      </c>
    </row>
    <row r="59" spans="1:3" ht="5.0999999999999996" customHeight="1" x14ac:dyDescent="0.25">
      <c r="A59" s="113"/>
      <c r="B59" s="116"/>
      <c r="C59" s="119"/>
    </row>
    <row r="60" spans="1:3" ht="5.0999999999999996" customHeight="1" x14ac:dyDescent="0.25">
      <c r="A60" s="113"/>
      <c r="B60" s="116"/>
      <c r="C60" s="119"/>
    </row>
    <row r="61" spans="1:3" ht="5.0999999999999996" customHeight="1" x14ac:dyDescent="0.25">
      <c r="A61" s="113"/>
      <c r="B61" s="116"/>
      <c r="C61" s="119"/>
    </row>
    <row r="62" spans="1:3" ht="5.0999999999999996" customHeight="1" x14ac:dyDescent="0.25">
      <c r="A62" s="114"/>
      <c r="B62" s="117"/>
      <c r="C62" s="120"/>
    </row>
    <row r="63" spans="1:3" ht="5.0999999999999996" customHeight="1" x14ac:dyDescent="0.25">
      <c r="A63" s="112" t="s">
        <v>1</v>
      </c>
      <c r="B63" s="118">
        <v>34012500</v>
      </c>
      <c r="C63" s="118">
        <v>27210000</v>
      </c>
    </row>
    <row r="64" spans="1:3" ht="5.0999999999999996" customHeight="1" x14ac:dyDescent="0.25">
      <c r="A64" s="113"/>
      <c r="B64" s="119"/>
      <c r="C64" s="119"/>
    </row>
    <row r="65" spans="1:3" ht="5.0999999999999996" customHeight="1" x14ac:dyDescent="0.25">
      <c r="A65" s="113"/>
      <c r="B65" s="119"/>
      <c r="C65" s="119"/>
    </row>
    <row r="66" spans="1:3" ht="5.0999999999999996" customHeight="1" x14ac:dyDescent="0.25">
      <c r="A66" s="113"/>
      <c r="B66" s="119"/>
      <c r="C66" s="119"/>
    </row>
    <row r="67" spans="1:3" ht="5.0999999999999996" customHeight="1" x14ac:dyDescent="0.25">
      <c r="A67" s="114"/>
      <c r="B67" s="120"/>
      <c r="C67" s="120"/>
    </row>
    <row r="68" spans="1:3" ht="5.0999999999999996" customHeight="1" x14ac:dyDescent="0.25">
      <c r="A68" s="112" t="s">
        <v>3</v>
      </c>
      <c r="B68" s="118">
        <v>20407500</v>
      </c>
      <c r="C68" s="118">
        <v>16326000</v>
      </c>
    </row>
    <row r="69" spans="1:3" ht="5.0999999999999996" customHeight="1" x14ac:dyDescent="0.25">
      <c r="A69" s="113"/>
      <c r="B69" s="119"/>
      <c r="C69" s="119"/>
    </row>
    <row r="70" spans="1:3" ht="5.0999999999999996" customHeight="1" x14ac:dyDescent="0.25">
      <c r="A70" s="113"/>
      <c r="B70" s="119"/>
      <c r="C70" s="119"/>
    </row>
    <row r="71" spans="1:3" ht="5.0999999999999996" customHeight="1" x14ac:dyDescent="0.25">
      <c r="A71" s="113"/>
      <c r="B71" s="119"/>
      <c r="C71" s="119"/>
    </row>
    <row r="72" spans="1:3" ht="5.0999999999999996" customHeight="1" x14ac:dyDescent="0.25">
      <c r="A72" s="114"/>
      <c r="B72" s="120"/>
      <c r="C72" s="120"/>
    </row>
  </sheetData>
  <mergeCells count="37">
    <mergeCell ref="A63:A67"/>
    <mergeCell ref="B63:B67"/>
    <mergeCell ref="C63:C67"/>
    <mergeCell ref="A68:A72"/>
    <mergeCell ref="B68:B72"/>
    <mergeCell ref="C68:C72"/>
    <mergeCell ref="A53:A57"/>
    <mergeCell ref="B53:B57"/>
    <mergeCell ref="C53:C57"/>
    <mergeCell ref="A58:A62"/>
    <mergeCell ref="B58:B62"/>
    <mergeCell ref="C58:C62"/>
    <mergeCell ref="A43:A47"/>
    <mergeCell ref="B43:B47"/>
    <mergeCell ref="C43:C47"/>
    <mergeCell ref="A48:A52"/>
    <mergeCell ref="B48:B52"/>
    <mergeCell ref="C48:C52"/>
    <mergeCell ref="A33:A37"/>
    <mergeCell ref="B33:B37"/>
    <mergeCell ref="C33:C37"/>
    <mergeCell ref="A38:A42"/>
    <mergeCell ref="B38:B42"/>
    <mergeCell ref="C38:C42"/>
    <mergeCell ref="A23:A27"/>
    <mergeCell ref="B23:C25"/>
    <mergeCell ref="B26:B27"/>
    <mergeCell ref="C26:C27"/>
    <mergeCell ref="A28:A32"/>
    <mergeCell ref="B28:B32"/>
    <mergeCell ref="C28:C32"/>
    <mergeCell ref="A18:B18"/>
    <mergeCell ref="A1:G1"/>
    <mergeCell ref="A9:G9"/>
    <mergeCell ref="C10:D10"/>
    <mergeCell ref="C15:D16"/>
    <mergeCell ref="E15:E16"/>
  </mergeCells>
  <dataValidations count="1">
    <dataValidation type="list" allowBlank="1" showInputMessage="1" showErrorMessage="1" sqref="B11">
      <formula1>$E$23:$E$31</formula1>
    </dataValidation>
  </dataValidations>
  <pageMargins left="0.7" right="0.7" top="0.75" bottom="0.75" header="0.3" footer="0.3"/>
  <pageSetup paperSize="9"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213"/>
  <sheetViews>
    <sheetView tabSelected="1" zoomScaleNormal="100" workbookViewId="0">
      <selection activeCell="U33" sqref="U33"/>
    </sheetView>
  </sheetViews>
  <sheetFormatPr defaultRowHeight="15" x14ac:dyDescent="0.25"/>
  <cols>
    <col min="1" max="1" width="11.28515625" customWidth="1"/>
    <col min="2" max="2" width="12.140625" customWidth="1"/>
    <col min="3" max="3" width="8" customWidth="1"/>
    <col min="4" max="4" width="9.28515625" customWidth="1"/>
    <col min="5" max="5" width="6.85546875" customWidth="1"/>
    <col min="6" max="6" width="6.28515625" customWidth="1"/>
    <col min="7" max="8" width="6.85546875" customWidth="1"/>
    <col min="9" max="12" width="5.7109375" bestFit="1" customWidth="1"/>
    <col min="13" max="14" width="7.5703125" customWidth="1"/>
    <col min="15" max="15" width="7.85546875" customWidth="1"/>
    <col min="16" max="16" width="1.28515625" customWidth="1"/>
    <col min="17" max="17" width="10.140625" customWidth="1"/>
    <col min="18" max="18" width="8.5703125" customWidth="1"/>
    <col min="19" max="19" width="8" bestFit="1" customWidth="1"/>
    <col min="20" max="20" width="8.140625" bestFit="1" customWidth="1"/>
    <col min="21" max="21" width="8" bestFit="1" customWidth="1"/>
    <col min="22" max="22" width="8.42578125" bestFit="1" customWidth="1"/>
    <col min="23" max="24" width="8" bestFit="1" customWidth="1"/>
    <col min="25" max="25" width="8.5703125" bestFit="1" customWidth="1"/>
    <col min="26" max="29" width="8" bestFit="1" customWidth="1"/>
  </cols>
  <sheetData>
    <row r="1" spans="1:29" ht="12.95" customHeight="1" x14ac:dyDescent="0.25">
      <c r="A1" s="121" t="s">
        <v>52</v>
      </c>
      <c r="B1" s="122"/>
      <c r="C1" s="122"/>
      <c r="D1" s="122"/>
      <c r="E1" s="122"/>
      <c r="F1" s="122"/>
      <c r="G1" s="122"/>
      <c r="H1" s="122"/>
      <c r="I1" s="122"/>
      <c r="J1" s="122"/>
      <c r="K1" s="122"/>
      <c r="L1" s="122"/>
      <c r="M1" s="122"/>
      <c r="N1" s="122"/>
      <c r="O1" s="123"/>
      <c r="Q1" s="11" t="s">
        <v>53</v>
      </c>
      <c r="R1" s="11">
        <v>1</v>
      </c>
      <c r="S1" s="11">
        <v>2</v>
      </c>
      <c r="T1" s="11">
        <v>3</v>
      </c>
      <c r="U1" s="11">
        <v>4</v>
      </c>
      <c r="V1" s="11">
        <v>5</v>
      </c>
      <c r="W1" s="11">
        <v>6</v>
      </c>
      <c r="X1" s="11">
        <v>7</v>
      </c>
      <c r="Y1" s="11">
        <v>8</v>
      </c>
      <c r="Z1" s="11">
        <v>9</v>
      </c>
      <c r="AA1" s="11">
        <v>10</v>
      </c>
      <c r="AB1" s="11">
        <v>11</v>
      </c>
      <c r="AC1" s="11">
        <v>12</v>
      </c>
    </row>
    <row r="2" spans="1:29" ht="12.95" customHeight="1" x14ac:dyDescent="0.25">
      <c r="A2" s="124" t="s">
        <v>54</v>
      </c>
      <c r="B2" s="64" t="s">
        <v>55</v>
      </c>
      <c r="C2" s="65" t="s">
        <v>56</v>
      </c>
      <c r="D2" s="65" t="s">
        <v>57</v>
      </c>
      <c r="E2" s="65" t="s">
        <v>58</v>
      </c>
      <c r="F2" s="65" t="s">
        <v>59</v>
      </c>
      <c r="G2" s="65" t="s">
        <v>60</v>
      </c>
      <c r="H2" s="65" t="s">
        <v>112</v>
      </c>
      <c r="I2" s="65" t="s">
        <v>61</v>
      </c>
      <c r="J2" s="65" t="s">
        <v>62</v>
      </c>
      <c r="K2" s="65" t="s">
        <v>63</v>
      </c>
      <c r="L2" s="65" t="s">
        <v>64</v>
      </c>
      <c r="M2" s="65" t="s">
        <v>65</v>
      </c>
      <c r="N2" s="65" t="s">
        <v>66</v>
      </c>
      <c r="O2" s="65" t="s">
        <v>67</v>
      </c>
      <c r="Q2" s="11">
        <v>2025</v>
      </c>
      <c r="R2" s="78">
        <v>3861.33</v>
      </c>
      <c r="S2" s="8">
        <v>3943.01</v>
      </c>
      <c r="T2" s="85">
        <v>4017.3</v>
      </c>
      <c r="U2" s="90">
        <v>4128.1899999999996</v>
      </c>
      <c r="V2" s="8"/>
      <c r="W2" s="8"/>
      <c r="X2" s="8"/>
      <c r="Y2" s="8"/>
      <c r="Z2" s="8"/>
      <c r="AA2" s="8"/>
      <c r="AB2" s="8"/>
      <c r="AC2" s="8"/>
    </row>
    <row r="3" spans="1:29" ht="12.95" customHeight="1" x14ac:dyDescent="0.25">
      <c r="A3" s="125"/>
      <c r="B3" s="65" t="s">
        <v>68</v>
      </c>
      <c r="C3" s="65" t="s">
        <v>69</v>
      </c>
      <c r="D3" s="65" t="s">
        <v>70</v>
      </c>
      <c r="E3" s="65" t="s">
        <v>71</v>
      </c>
      <c r="F3" s="65" t="s">
        <v>72</v>
      </c>
      <c r="G3" s="65" t="s">
        <v>73</v>
      </c>
      <c r="H3" s="65" t="s">
        <v>113</v>
      </c>
      <c r="I3" s="65" t="s">
        <v>74</v>
      </c>
      <c r="J3" s="65" t="s">
        <v>75</v>
      </c>
      <c r="K3" s="65" t="s">
        <v>76</v>
      </c>
      <c r="L3" s="65" t="s">
        <v>77</v>
      </c>
      <c r="M3" s="65" t="s">
        <v>78</v>
      </c>
      <c r="N3" s="65" t="s">
        <v>79</v>
      </c>
      <c r="O3" s="65" t="s">
        <v>80</v>
      </c>
      <c r="Q3" s="11">
        <v>2024</v>
      </c>
      <c r="R3" s="66">
        <v>3035.59</v>
      </c>
      <c r="S3" s="66">
        <v>3149.03</v>
      </c>
      <c r="T3" s="66">
        <v>3252.79</v>
      </c>
      <c r="U3" s="66">
        <v>3369.98</v>
      </c>
      <c r="V3" s="66">
        <v>3435.96</v>
      </c>
      <c r="W3" s="66">
        <v>3483.25</v>
      </c>
      <c r="X3" s="66">
        <v>3550.88</v>
      </c>
      <c r="Y3" s="66">
        <v>3610.51</v>
      </c>
      <c r="Z3" s="66">
        <v>3659.84</v>
      </c>
      <c r="AA3" s="66">
        <v>3707.1</v>
      </c>
      <c r="AB3" s="66">
        <v>3731.43</v>
      </c>
      <c r="AC3" s="66">
        <v>3746.52</v>
      </c>
    </row>
    <row r="4" spans="1:29" ht="12.95" customHeight="1" x14ac:dyDescent="0.25">
      <c r="A4" s="67"/>
      <c r="B4" s="65">
        <v>2008</v>
      </c>
      <c r="C4" s="68">
        <v>178</v>
      </c>
      <c r="D4" s="68">
        <v>245</v>
      </c>
      <c r="E4" s="68" t="s">
        <v>81</v>
      </c>
      <c r="F4" s="68">
        <v>399</v>
      </c>
      <c r="G4" s="68">
        <v>455</v>
      </c>
      <c r="H4" s="68" t="s">
        <v>81</v>
      </c>
      <c r="I4" s="68">
        <v>513</v>
      </c>
      <c r="J4" s="68">
        <v>568</v>
      </c>
      <c r="K4" s="68">
        <v>682</v>
      </c>
      <c r="L4" s="68">
        <v>846</v>
      </c>
      <c r="M4" s="68">
        <v>1025</v>
      </c>
      <c r="N4" s="68">
        <v>1169</v>
      </c>
      <c r="O4" s="68">
        <v>1396</v>
      </c>
      <c r="Q4" s="11">
        <v>2023</v>
      </c>
      <c r="R4" s="66">
        <v>2105.17</v>
      </c>
      <c r="S4" s="66">
        <v>2138.04</v>
      </c>
      <c r="T4" s="66">
        <v>2147.44</v>
      </c>
      <c r="U4" s="66">
        <v>2164.94</v>
      </c>
      <c r="V4" s="66">
        <v>2179.02</v>
      </c>
      <c r="W4" s="66">
        <v>2320.7199999999998</v>
      </c>
      <c r="X4" s="66">
        <v>2511.75</v>
      </c>
      <c r="Y4" s="66">
        <v>2659.6</v>
      </c>
      <c r="Z4" s="66">
        <v>2749.98</v>
      </c>
      <c r="AA4" s="66">
        <v>2803.29</v>
      </c>
      <c r="AB4" s="66">
        <v>2882.04</v>
      </c>
      <c r="AC4" s="66">
        <v>2915.02</v>
      </c>
    </row>
    <row r="5" spans="1:29" ht="12.95" customHeight="1" x14ac:dyDescent="0.25">
      <c r="A5" s="67"/>
      <c r="B5" s="65">
        <v>2009</v>
      </c>
      <c r="C5" s="68">
        <v>195</v>
      </c>
      <c r="D5" s="68">
        <v>268</v>
      </c>
      <c r="E5" s="68" t="s">
        <v>81</v>
      </c>
      <c r="F5" s="68">
        <v>437</v>
      </c>
      <c r="G5" s="68">
        <v>498</v>
      </c>
      <c r="H5" s="68" t="s">
        <v>81</v>
      </c>
      <c r="I5" s="68">
        <v>561</v>
      </c>
      <c r="J5" s="68">
        <v>622</v>
      </c>
      <c r="K5" s="68">
        <v>746</v>
      </c>
      <c r="L5" s="68">
        <v>926</v>
      </c>
      <c r="M5" s="68">
        <v>1122</v>
      </c>
      <c r="N5" s="68">
        <v>1279</v>
      </c>
      <c r="O5" s="68">
        <v>1528</v>
      </c>
      <c r="Q5" s="11">
        <v>2022</v>
      </c>
      <c r="R5" s="66">
        <v>1129.03</v>
      </c>
      <c r="S5" s="66">
        <v>1210.5999999999999</v>
      </c>
      <c r="T5" s="66">
        <v>1321.9</v>
      </c>
      <c r="U5" s="66">
        <v>1423.27</v>
      </c>
      <c r="V5" s="66">
        <v>1548.01</v>
      </c>
      <c r="W5" s="66">
        <v>1652.75</v>
      </c>
      <c r="X5" s="66">
        <v>1738.21</v>
      </c>
      <c r="Y5" s="66">
        <v>1780.05</v>
      </c>
      <c r="Z5" s="66">
        <v>1865.09</v>
      </c>
      <c r="AA5" s="66">
        <v>2011.13</v>
      </c>
      <c r="AB5" s="66">
        <v>2026.08</v>
      </c>
      <c r="AC5" s="66">
        <v>2021.19</v>
      </c>
    </row>
    <row r="6" spans="1:29" ht="12.95" customHeight="1" x14ac:dyDescent="0.25">
      <c r="A6" s="67"/>
      <c r="B6" s="65">
        <v>2010</v>
      </c>
      <c r="C6" s="68">
        <v>201</v>
      </c>
      <c r="D6" s="68">
        <v>276</v>
      </c>
      <c r="E6" s="68" t="s">
        <v>81</v>
      </c>
      <c r="F6" s="68">
        <v>448</v>
      </c>
      <c r="G6" s="68">
        <v>511</v>
      </c>
      <c r="H6" s="68" t="s">
        <v>81</v>
      </c>
      <c r="I6" s="68">
        <v>577</v>
      </c>
      <c r="J6" s="68">
        <v>640</v>
      </c>
      <c r="K6" s="68">
        <v>761</v>
      </c>
      <c r="L6" s="68">
        <v>945</v>
      </c>
      <c r="M6" s="68">
        <v>1144</v>
      </c>
      <c r="N6" s="68">
        <v>1279</v>
      </c>
      <c r="O6" s="68">
        <v>1559</v>
      </c>
      <c r="Q6" s="11">
        <v>2021</v>
      </c>
      <c r="R6" s="66">
        <v>583.38</v>
      </c>
      <c r="S6" s="66">
        <v>590.52</v>
      </c>
      <c r="T6" s="66">
        <v>614.92999999999995</v>
      </c>
      <c r="U6" s="66">
        <v>641.63</v>
      </c>
      <c r="V6" s="66">
        <v>666.79</v>
      </c>
      <c r="W6" s="66">
        <v>693.54</v>
      </c>
      <c r="X6" s="66">
        <v>710.61</v>
      </c>
      <c r="Y6" s="66">
        <v>730.28</v>
      </c>
      <c r="Z6" s="66">
        <v>741.58</v>
      </c>
      <c r="AA6" s="66">
        <v>780.45</v>
      </c>
      <c r="AB6" s="66">
        <v>858.43</v>
      </c>
      <c r="AC6" s="66">
        <v>1022.25</v>
      </c>
    </row>
    <row r="7" spans="1:29" ht="12.95" customHeight="1" x14ac:dyDescent="0.25">
      <c r="A7" s="67"/>
      <c r="B7" s="65">
        <v>2011</v>
      </c>
      <c r="C7" s="68">
        <v>216</v>
      </c>
      <c r="D7" s="68">
        <v>297</v>
      </c>
      <c r="E7" s="68">
        <v>343</v>
      </c>
      <c r="F7" s="68">
        <v>482</v>
      </c>
      <c r="G7" s="68">
        <v>565</v>
      </c>
      <c r="H7" s="68" t="s">
        <v>81</v>
      </c>
      <c r="I7" s="68">
        <v>625</v>
      </c>
      <c r="J7" s="68">
        <v>701</v>
      </c>
      <c r="K7" s="68">
        <v>819</v>
      </c>
      <c r="L7" s="68">
        <v>1035</v>
      </c>
      <c r="M7" s="68">
        <v>1235</v>
      </c>
      <c r="N7" s="68">
        <v>1415</v>
      </c>
      <c r="O7" s="68">
        <v>1710</v>
      </c>
      <c r="Q7" s="11">
        <v>2020</v>
      </c>
      <c r="R7" s="66">
        <v>462.42</v>
      </c>
      <c r="S7" s="66">
        <v>464.64</v>
      </c>
      <c r="T7" s="66">
        <v>468.69</v>
      </c>
      <c r="U7" s="66">
        <v>474.69</v>
      </c>
      <c r="V7" s="66">
        <v>482.02</v>
      </c>
      <c r="W7" s="66">
        <v>485.37</v>
      </c>
      <c r="X7" s="66">
        <v>490.33</v>
      </c>
      <c r="Y7" s="66">
        <v>501.85</v>
      </c>
      <c r="Z7" s="66">
        <v>515.13</v>
      </c>
      <c r="AA7" s="66">
        <v>533.44000000000005</v>
      </c>
      <c r="AB7" s="66">
        <v>555.17999999999995</v>
      </c>
      <c r="AC7" s="66">
        <v>568.27</v>
      </c>
    </row>
    <row r="8" spans="1:29" ht="12.95" customHeight="1" x14ac:dyDescent="0.25">
      <c r="A8" s="67"/>
      <c r="B8" s="65">
        <v>2012</v>
      </c>
      <c r="C8" s="68">
        <v>225</v>
      </c>
      <c r="D8" s="68">
        <v>305</v>
      </c>
      <c r="E8" s="68">
        <v>360</v>
      </c>
      <c r="F8" s="68">
        <v>475</v>
      </c>
      <c r="G8" s="68">
        <v>560</v>
      </c>
      <c r="H8" s="68" t="s">
        <v>81</v>
      </c>
      <c r="I8" s="68">
        <v>615</v>
      </c>
      <c r="J8" s="68">
        <v>695</v>
      </c>
      <c r="K8" s="68">
        <v>800</v>
      </c>
      <c r="L8" s="68">
        <v>1015</v>
      </c>
      <c r="M8" s="68">
        <v>1240</v>
      </c>
      <c r="N8" s="68">
        <v>1400</v>
      </c>
      <c r="O8" s="68">
        <v>1690</v>
      </c>
      <c r="Q8" s="11">
        <v>2019</v>
      </c>
      <c r="R8" s="66">
        <v>424.86</v>
      </c>
      <c r="S8" s="66">
        <v>425.26</v>
      </c>
      <c r="T8" s="66">
        <v>431.98</v>
      </c>
      <c r="U8" s="66">
        <v>444.85</v>
      </c>
      <c r="V8" s="66">
        <v>456.74</v>
      </c>
      <c r="W8" s="66">
        <v>457.16</v>
      </c>
      <c r="X8" s="66">
        <v>452.63</v>
      </c>
      <c r="Y8" s="66">
        <v>449.96</v>
      </c>
      <c r="Z8" s="66">
        <v>450.55</v>
      </c>
      <c r="AA8" s="66">
        <v>451.31</v>
      </c>
      <c r="AB8" s="66">
        <v>450.97</v>
      </c>
      <c r="AC8" s="66">
        <v>454.08</v>
      </c>
    </row>
    <row r="9" spans="1:29" ht="12.95" customHeight="1" x14ac:dyDescent="0.25">
      <c r="A9" s="67"/>
      <c r="B9" s="65">
        <v>2013</v>
      </c>
      <c r="C9" s="68">
        <v>235</v>
      </c>
      <c r="D9" s="68">
        <v>320</v>
      </c>
      <c r="E9" s="68">
        <v>370</v>
      </c>
      <c r="F9" s="68">
        <v>490</v>
      </c>
      <c r="G9" s="68">
        <v>585</v>
      </c>
      <c r="H9" s="68" t="s">
        <v>81</v>
      </c>
      <c r="I9" s="68">
        <v>650</v>
      </c>
      <c r="J9" s="68">
        <v>730</v>
      </c>
      <c r="K9" s="68">
        <v>840</v>
      </c>
      <c r="L9" s="68">
        <v>1040</v>
      </c>
      <c r="M9" s="68">
        <v>1270</v>
      </c>
      <c r="N9" s="68">
        <v>1450</v>
      </c>
      <c r="O9" s="68">
        <v>1750</v>
      </c>
      <c r="Q9" s="11">
        <v>2018</v>
      </c>
      <c r="R9" s="66">
        <v>319.60000000000002</v>
      </c>
      <c r="S9" s="66">
        <v>328.17</v>
      </c>
      <c r="T9" s="66">
        <v>333.21</v>
      </c>
      <c r="U9" s="66">
        <v>341.88</v>
      </c>
      <c r="V9" s="66">
        <v>354.85</v>
      </c>
      <c r="W9" s="66">
        <v>365.6</v>
      </c>
      <c r="X9" s="66">
        <v>372.06</v>
      </c>
      <c r="Y9" s="66">
        <v>396.62</v>
      </c>
      <c r="Z9" s="66">
        <v>439.78</v>
      </c>
      <c r="AA9" s="66">
        <v>443.78</v>
      </c>
      <c r="AB9" s="66">
        <v>432.55</v>
      </c>
      <c r="AC9" s="66">
        <v>422.94</v>
      </c>
    </row>
    <row r="10" spans="1:29" ht="12.95" customHeight="1" x14ac:dyDescent="0.25">
      <c r="A10" s="67"/>
      <c r="B10" s="65">
        <v>2014</v>
      </c>
      <c r="C10" s="68">
        <v>250</v>
      </c>
      <c r="D10" s="68">
        <v>350</v>
      </c>
      <c r="E10" s="68">
        <v>400</v>
      </c>
      <c r="F10" s="68">
        <v>550</v>
      </c>
      <c r="G10" s="68">
        <v>650</v>
      </c>
      <c r="H10" s="68" t="s">
        <v>81</v>
      </c>
      <c r="I10" s="68">
        <v>700</v>
      </c>
      <c r="J10" s="68">
        <v>800</v>
      </c>
      <c r="K10" s="68">
        <v>900</v>
      </c>
      <c r="L10" s="68">
        <v>1150</v>
      </c>
      <c r="M10" s="68">
        <v>1400</v>
      </c>
      <c r="N10" s="68">
        <v>1600</v>
      </c>
      <c r="O10" s="68">
        <v>1900</v>
      </c>
      <c r="Q10" s="11">
        <v>2017</v>
      </c>
      <c r="R10" s="66">
        <v>284.99</v>
      </c>
      <c r="S10" s="66">
        <v>288.58999999999997</v>
      </c>
      <c r="T10" s="66">
        <v>291.58</v>
      </c>
      <c r="U10" s="66">
        <v>293.79000000000002</v>
      </c>
      <c r="V10" s="66">
        <v>295.31</v>
      </c>
      <c r="W10" s="66">
        <v>295.52</v>
      </c>
      <c r="X10" s="66">
        <v>297.64999999999998</v>
      </c>
      <c r="Y10" s="66">
        <v>300.18</v>
      </c>
      <c r="Z10" s="66">
        <v>300.89999999999998</v>
      </c>
      <c r="AA10" s="66">
        <v>306.04000000000002</v>
      </c>
      <c r="AB10" s="66">
        <v>312.20999999999998</v>
      </c>
      <c r="AC10" s="66">
        <v>316.48</v>
      </c>
    </row>
    <row r="11" spans="1:29" ht="12.95" customHeight="1" x14ac:dyDescent="0.25">
      <c r="A11" s="67"/>
      <c r="B11" s="65">
        <v>2015</v>
      </c>
      <c r="C11" s="68">
        <v>270</v>
      </c>
      <c r="D11" s="68">
        <v>370</v>
      </c>
      <c r="E11" s="68">
        <v>430</v>
      </c>
      <c r="F11" s="68">
        <v>590</v>
      </c>
      <c r="G11" s="68">
        <v>700</v>
      </c>
      <c r="H11" s="68" t="s">
        <v>81</v>
      </c>
      <c r="I11" s="68">
        <v>750</v>
      </c>
      <c r="J11" s="68">
        <v>860</v>
      </c>
      <c r="K11" s="68">
        <v>960</v>
      </c>
      <c r="L11" s="68">
        <v>1230</v>
      </c>
      <c r="M11" s="68">
        <v>1500</v>
      </c>
      <c r="N11" s="68">
        <v>1710</v>
      </c>
      <c r="O11" s="68">
        <v>2040</v>
      </c>
      <c r="Q11" s="11">
        <v>2016</v>
      </c>
      <c r="R11" s="66">
        <v>250.67</v>
      </c>
      <c r="S11" s="66">
        <v>250.16</v>
      </c>
      <c r="T11" s="66">
        <v>251.17</v>
      </c>
      <c r="U11" s="66">
        <v>252.47</v>
      </c>
      <c r="V11" s="66">
        <v>256.20999999999998</v>
      </c>
      <c r="W11" s="66">
        <v>257.27</v>
      </c>
      <c r="X11" s="66">
        <v>257.81</v>
      </c>
      <c r="Y11" s="66">
        <v>258.01</v>
      </c>
      <c r="Z11" s="66">
        <v>258.77</v>
      </c>
      <c r="AA11" s="66">
        <v>260.94</v>
      </c>
      <c r="AB11" s="66">
        <v>266.16000000000003</v>
      </c>
      <c r="AC11" s="66">
        <v>274.08999999999997</v>
      </c>
    </row>
    <row r="12" spans="1:29" ht="12.95" customHeight="1" x14ac:dyDescent="0.25">
      <c r="A12" s="67"/>
      <c r="B12" s="65">
        <v>2016</v>
      </c>
      <c r="C12" s="68">
        <v>290</v>
      </c>
      <c r="D12" s="68">
        <v>390</v>
      </c>
      <c r="E12" s="68">
        <v>460</v>
      </c>
      <c r="F12" s="68">
        <v>630</v>
      </c>
      <c r="G12" s="68">
        <v>750</v>
      </c>
      <c r="H12" s="68" t="s">
        <v>81</v>
      </c>
      <c r="I12" s="68">
        <v>800</v>
      </c>
      <c r="J12" s="68">
        <v>920</v>
      </c>
      <c r="K12" s="68">
        <v>1030</v>
      </c>
      <c r="L12" s="68">
        <v>1320</v>
      </c>
      <c r="M12" s="68">
        <v>1610</v>
      </c>
      <c r="N12" s="68">
        <v>1835</v>
      </c>
      <c r="O12" s="68">
        <v>2150</v>
      </c>
      <c r="Q12" s="11">
        <v>2015</v>
      </c>
      <c r="R12" s="66">
        <v>236.61</v>
      </c>
      <c r="S12" s="66">
        <v>239.46</v>
      </c>
      <c r="T12" s="66">
        <v>241.97</v>
      </c>
      <c r="U12" s="66">
        <v>245.42</v>
      </c>
      <c r="V12" s="66">
        <v>248.15</v>
      </c>
      <c r="W12" s="66">
        <v>248.78</v>
      </c>
      <c r="X12" s="66">
        <v>247.99</v>
      </c>
      <c r="Y12" s="66">
        <v>250.43</v>
      </c>
      <c r="Z12" s="66">
        <v>254.25</v>
      </c>
      <c r="AA12" s="66">
        <v>253.74</v>
      </c>
      <c r="AB12" s="66">
        <v>250.13</v>
      </c>
      <c r="AC12" s="66">
        <v>249.31</v>
      </c>
    </row>
    <row r="13" spans="1:29" ht="12.95" customHeight="1" x14ac:dyDescent="0.25">
      <c r="A13" s="67"/>
      <c r="B13" s="65">
        <v>2017</v>
      </c>
      <c r="C13" s="68">
        <v>320</v>
      </c>
      <c r="D13" s="68">
        <v>419</v>
      </c>
      <c r="E13" s="68">
        <v>502</v>
      </c>
      <c r="F13" s="68">
        <v>694</v>
      </c>
      <c r="G13" s="68">
        <v>838</v>
      </c>
      <c r="H13" s="68" t="s">
        <v>81</v>
      </c>
      <c r="I13" s="68">
        <v>882</v>
      </c>
      <c r="J13" s="68">
        <v>1021</v>
      </c>
      <c r="K13" s="68">
        <v>1135</v>
      </c>
      <c r="L13" s="68">
        <v>1425</v>
      </c>
      <c r="M13" s="68">
        <v>1764</v>
      </c>
      <c r="N13" s="68">
        <v>2023</v>
      </c>
      <c r="O13" s="68">
        <v>2383</v>
      </c>
      <c r="Q13" s="11">
        <v>2014</v>
      </c>
      <c r="R13" s="66">
        <v>229.1</v>
      </c>
      <c r="S13" s="66">
        <v>232.27</v>
      </c>
      <c r="T13" s="66">
        <v>233.98</v>
      </c>
      <c r="U13" s="66">
        <v>234.18</v>
      </c>
      <c r="V13" s="66">
        <v>232.96</v>
      </c>
      <c r="W13" s="66">
        <v>233.09</v>
      </c>
      <c r="X13" s="66">
        <v>234.79</v>
      </c>
      <c r="Y13" s="66">
        <v>235.78</v>
      </c>
      <c r="Z13" s="66">
        <v>237.79</v>
      </c>
      <c r="AA13" s="66">
        <v>239.97</v>
      </c>
      <c r="AB13" s="66">
        <v>237.65</v>
      </c>
      <c r="AC13" s="66">
        <v>235.84</v>
      </c>
    </row>
    <row r="14" spans="1:29" ht="12.95" customHeight="1" x14ac:dyDescent="0.25">
      <c r="A14" s="67"/>
      <c r="B14" s="65">
        <v>2018</v>
      </c>
      <c r="C14" s="68">
        <v>369</v>
      </c>
      <c r="D14" s="68">
        <v>483</v>
      </c>
      <c r="E14" s="68">
        <v>578</v>
      </c>
      <c r="F14" s="68">
        <v>800</v>
      </c>
      <c r="G14" s="68">
        <v>966</v>
      </c>
      <c r="H14" s="68" t="s">
        <v>81</v>
      </c>
      <c r="I14" s="68">
        <v>1016</v>
      </c>
      <c r="J14" s="68">
        <v>1177</v>
      </c>
      <c r="K14" s="68">
        <v>1308</v>
      </c>
      <c r="L14" s="68">
        <v>1642</v>
      </c>
      <c r="M14" s="68">
        <v>2033</v>
      </c>
      <c r="N14" s="68">
        <v>2331</v>
      </c>
      <c r="O14" s="68">
        <v>2746</v>
      </c>
      <c r="Q14" s="11">
        <v>2013</v>
      </c>
      <c r="R14" s="66">
        <v>206.91</v>
      </c>
      <c r="S14" s="66">
        <v>206.65</v>
      </c>
      <c r="T14" s="66">
        <v>208.33</v>
      </c>
      <c r="U14" s="66">
        <v>207.27</v>
      </c>
      <c r="V14" s="66">
        <v>209.34</v>
      </c>
      <c r="W14" s="66">
        <v>212.39</v>
      </c>
      <c r="X14" s="66">
        <v>214.5</v>
      </c>
      <c r="Y14" s="66">
        <v>214.59</v>
      </c>
      <c r="Z14" s="66">
        <v>216.48</v>
      </c>
      <c r="AA14" s="66">
        <v>217.97</v>
      </c>
      <c r="AB14" s="66">
        <v>219.31</v>
      </c>
      <c r="AC14" s="66">
        <v>221.74</v>
      </c>
    </row>
    <row r="15" spans="1:29" ht="12.95" customHeight="1" x14ac:dyDescent="0.25">
      <c r="A15" s="67"/>
      <c r="B15" s="65">
        <v>2019</v>
      </c>
      <c r="C15" s="68">
        <v>450</v>
      </c>
      <c r="D15" s="68">
        <v>590</v>
      </c>
      <c r="E15" s="68">
        <v>710</v>
      </c>
      <c r="F15" s="68">
        <v>980</v>
      </c>
      <c r="G15" s="68">
        <v>1210</v>
      </c>
      <c r="H15" s="68" t="s">
        <v>81</v>
      </c>
      <c r="I15" s="68">
        <v>1270</v>
      </c>
      <c r="J15" s="68">
        <v>1470</v>
      </c>
      <c r="K15" s="68">
        <v>1630</v>
      </c>
      <c r="L15" s="68">
        <v>2010</v>
      </c>
      <c r="M15" s="68">
        <v>2485</v>
      </c>
      <c r="N15" s="68">
        <v>2850</v>
      </c>
      <c r="O15" s="68">
        <v>3360</v>
      </c>
      <c r="Q15" s="11">
        <v>2012</v>
      </c>
      <c r="R15" s="66">
        <v>203.1</v>
      </c>
      <c r="S15" s="66">
        <v>202.91</v>
      </c>
      <c r="T15" s="66">
        <v>203.64</v>
      </c>
      <c r="U15" s="66">
        <v>203.81</v>
      </c>
      <c r="V15" s="66">
        <v>204.89</v>
      </c>
      <c r="W15" s="66">
        <v>201.83</v>
      </c>
      <c r="X15" s="66">
        <v>201.2</v>
      </c>
      <c r="Y15" s="66">
        <v>201.71</v>
      </c>
      <c r="Z15" s="66">
        <v>203.79</v>
      </c>
      <c r="AA15" s="66">
        <v>204.15</v>
      </c>
      <c r="AB15" s="66">
        <v>207.54</v>
      </c>
      <c r="AC15" s="66">
        <v>207.29</v>
      </c>
    </row>
    <row r="16" spans="1:29" ht="12.95" customHeight="1" x14ac:dyDescent="0.25">
      <c r="A16" s="67"/>
      <c r="B16" s="65">
        <v>2020</v>
      </c>
      <c r="C16" s="68">
        <v>510</v>
      </c>
      <c r="D16" s="68">
        <v>750</v>
      </c>
      <c r="E16" s="68">
        <v>820</v>
      </c>
      <c r="F16" s="68">
        <v>1100</v>
      </c>
      <c r="G16" s="68">
        <v>1450</v>
      </c>
      <c r="H16" s="68" t="s">
        <v>81</v>
      </c>
      <c r="I16" s="68">
        <v>1550</v>
      </c>
      <c r="J16" s="68">
        <v>1850</v>
      </c>
      <c r="K16" s="68">
        <v>2000</v>
      </c>
      <c r="L16" s="68">
        <v>2400</v>
      </c>
      <c r="M16" s="68">
        <v>2900</v>
      </c>
      <c r="N16" s="68">
        <v>3250</v>
      </c>
      <c r="O16" s="68">
        <v>3800</v>
      </c>
      <c r="Q16" s="11">
        <v>2011</v>
      </c>
      <c r="R16" s="66">
        <v>182.75</v>
      </c>
      <c r="S16" s="66">
        <v>185.9</v>
      </c>
      <c r="T16" s="66">
        <v>188.17</v>
      </c>
      <c r="U16" s="66">
        <v>189.32</v>
      </c>
      <c r="V16" s="66">
        <v>189.61</v>
      </c>
      <c r="W16" s="66">
        <v>189.62</v>
      </c>
      <c r="X16" s="66">
        <v>189.57</v>
      </c>
      <c r="Y16" s="66">
        <v>192.91</v>
      </c>
      <c r="Z16" s="66">
        <v>195.89</v>
      </c>
      <c r="AA16" s="66">
        <v>199.03</v>
      </c>
      <c r="AB16" s="66">
        <v>200.32</v>
      </c>
      <c r="AC16" s="66">
        <v>202.33</v>
      </c>
    </row>
    <row r="17" spans="1:29" ht="12.95" customHeight="1" x14ac:dyDescent="0.25">
      <c r="A17" s="67"/>
      <c r="B17" s="65">
        <v>2021</v>
      </c>
      <c r="C17" s="68">
        <v>640</v>
      </c>
      <c r="D17" s="68">
        <v>940</v>
      </c>
      <c r="E17" s="68">
        <v>1030</v>
      </c>
      <c r="F17" s="68">
        <v>1360</v>
      </c>
      <c r="G17" s="68">
        <v>1800</v>
      </c>
      <c r="H17" s="68" t="s">
        <v>81</v>
      </c>
      <c r="I17" s="68">
        <v>1920</v>
      </c>
      <c r="J17" s="68">
        <v>2300</v>
      </c>
      <c r="K17" s="68">
        <v>2480</v>
      </c>
      <c r="L17" s="68">
        <v>2970</v>
      </c>
      <c r="M17" s="68">
        <v>3600</v>
      </c>
      <c r="N17" s="68">
        <v>4000</v>
      </c>
      <c r="O17" s="68">
        <v>4700</v>
      </c>
      <c r="Q17" s="11">
        <v>2010</v>
      </c>
      <c r="R17" s="66">
        <v>164.94</v>
      </c>
      <c r="S17" s="66">
        <v>167.68</v>
      </c>
      <c r="T17" s="66">
        <v>170.94</v>
      </c>
      <c r="U17" s="66">
        <v>174.96</v>
      </c>
      <c r="V17" s="66">
        <v>172.95</v>
      </c>
      <c r="W17" s="66">
        <v>172.08</v>
      </c>
      <c r="X17" s="66">
        <v>171.81</v>
      </c>
      <c r="Y17" s="66">
        <v>173.79</v>
      </c>
      <c r="Z17" s="66">
        <v>174.67</v>
      </c>
      <c r="AA17" s="66">
        <v>176.78</v>
      </c>
      <c r="AB17" s="66">
        <v>176.23</v>
      </c>
      <c r="AC17" s="66">
        <v>178.54</v>
      </c>
    </row>
    <row r="18" spans="1:29" ht="12.95" customHeight="1" x14ac:dyDescent="0.25">
      <c r="A18" s="69">
        <v>44562</v>
      </c>
      <c r="B18" s="65" t="s">
        <v>82</v>
      </c>
      <c r="C18" s="68">
        <v>1050</v>
      </c>
      <c r="D18" s="68">
        <v>1550</v>
      </c>
      <c r="E18" s="68">
        <v>1700</v>
      </c>
      <c r="F18" s="68">
        <v>2250</v>
      </c>
      <c r="G18" s="68">
        <v>3000</v>
      </c>
      <c r="H18" s="68" t="s">
        <v>81</v>
      </c>
      <c r="I18" s="68">
        <v>3200</v>
      </c>
      <c r="J18" s="68">
        <v>3800</v>
      </c>
      <c r="K18" s="68">
        <v>4100</v>
      </c>
      <c r="L18" s="68">
        <v>4950</v>
      </c>
      <c r="M18" s="68">
        <v>6000</v>
      </c>
      <c r="N18" s="68">
        <v>6650</v>
      </c>
      <c r="O18" s="68">
        <v>7800</v>
      </c>
      <c r="Q18" s="11">
        <v>2009</v>
      </c>
      <c r="R18" s="66">
        <v>155.16</v>
      </c>
      <c r="S18" s="66">
        <v>156.97</v>
      </c>
      <c r="T18" s="66">
        <v>157.43</v>
      </c>
      <c r="U18" s="66">
        <v>158.44999999999999</v>
      </c>
      <c r="V18" s="66">
        <v>158.37</v>
      </c>
      <c r="W18" s="66">
        <v>159.86000000000001</v>
      </c>
      <c r="X18" s="66">
        <v>158.74</v>
      </c>
      <c r="Y18" s="66">
        <v>159.4</v>
      </c>
      <c r="Z18" s="66">
        <v>160.38</v>
      </c>
      <c r="AA18" s="66">
        <v>160.84</v>
      </c>
      <c r="AB18" s="66">
        <v>162.91999999999999</v>
      </c>
      <c r="AC18" s="66">
        <v>163.98</v>
      </c>
    </row>
    <row r="19" spans="1:29" ht="12.95" customHeight="1" x14ac:dyDescent="0.25">
      <c r="A19" s="69">
        <v>44714</v>
      </c>
      <c r="B19" s="65" t="s">
        <v>83</v>
      </c>
      <c r="C19" s="68">
        <v>1500</v>
      </c>
      <c r="D19" s="68">
        <v>2210</v>
      </c>
      <c r="E19" s="68">
        <v>2425</v>
      </c>
      <c r="F19" s="68">
        <v>3200</v>
      </c>
      <c r="G19" s="68">
        <v>4275</v>
      </c>
      <c r="H19" s="68" t="s">
        <v>81</v>
      </c>
      <c r="I19" s="68">
        <v>4580</v>
      </c>
      <c r="J19" s="68">
        <v>5440</v>
      </c>
      <c r="K19" s="68">
        <v>5875</v>
      </c>
      <c r="L19" s="68">
        <v>7090</v>
      </c>
      <c r="M19" s="68">
        <v>8595</v>
      </c>
      <c r="N19" s="68">
        <v>9525</v>
      </c>
      <c r="O19" s="68">
        <v>11175</v>
      </c>
      <c r="Q19" s="11">
        <v>2008</v>
      </c>
      <c r="R19" s="66">
        <v>143.80000000000001</v>
      </c>
      <c r="S19" s="66">
        <v>147.47999999999999</v>
      </c>
      <c r="T19" s="66">
        <v>152.16</v>
      </c>
      <c r="U19" s="66">
        <v>159</v>
      </c>
      <c r="V19" s="66">
        <v>162.37</v>
      </c>
      <c r="W19" s="66">
        <v>162.9</v>
      </c>
      <c r="X19" s="66">
        <v>164.93</v>
      </c>
      <c r="Y19" s="66">
        <v>161.07</v>
      </c>
      <c r="Z19" s="66">
        <v>159.63</v>
      </c>
      <c r="AA19" s="66">
        <v>160.54</v>
      </c>
      <c r="AB19" s="66">
        <v>160.49</v>
      </c>
      <c r="AC19" s="66">
        <v>154.80000000000001</v>
      </c>
    </row>
    <row r="20" spans="1:29" ht="12.95" customHeight="1" x14ac:dyDescent="0.25">
      <c r="A20" s="69">
        <v>44743</v>
      </c>
      <c r="B20" s="65" t="s">
        <v>84</v>
      </c>
      <c r="C20" s="68">
        <v>1650</v>
      </c>
      <c r="D20" s="68">
        <v>2400</v>
      </c>
      <c r="E20" s="68">
        <v>2685</v>
      </c>
      <c r="F20" s="68">
        <v>3450</v>
      </c>
      <c r="G20" s="68">
        <v>4650</v>
      </c>
      <c r="H20" s="68" t="s">
        <v>81</v>
      </c>
      <c r="I20" s="68">
        <v>4950</v>
      </c>
      <c r="J20" s="68">
        <v>5900</v>
      </c>
      <c r="K20" s="68">
        <v>6400</v>
      </c>
      <c r="L20" s="68">
        <v>7700</v>
      </c>
      <c r="M20" s="68">
        <v>9350</v>
      </c>
      <c r="N20" s="68">
        <v>10300</v>
      </c>
      <c r="O20" s="68">
        <v>12150</v>
      </c>
    </row>
    <row r="21" spans="1:29" ht="12.95" customHeight="1" x14ac:dyDescent="0.25">
      <c r="A21" s="69">
        <v>44927</v>
      </c>
      <c r="B21" s="65" t="s">
        <v>85</v>
      </c>
      <c r="C21" s="68">
        <v>2195</v>
      </c>
      <c r="D21" s="68">
        <v>3200</v>
      </c>
      <c r="E21" s="68">
        <v>3575</v>
      </c>
      <c r="F21" s="68">
        <v>4600</v>
      </c>
      <c r="G21" s="68">
        <v>6350</v>
      </c>
      <c r="H21" s="68" t="s">
        <v>81</v>
      </c>
      <c r="I21" s="68">
        <v>6825</v>
      </c>
      <c r="J21" s="68">
        <v>8100</v>
      </c>
      <c r="K21" s="68">
        <v>8825</v>
      </c>
      <c r="L21" s="68">
        <v>10650</v>
      </c>
      <c r="M21" s="68">
        <v>12950</v>
      </c>
      <c r="N21" s="68">
        <v>14350</v>
      </c>
      <c r="O21" s="68">
        <v>16950</v>
      </c>
      <c r="T21" s="70"/>
    </row>
    <row r="22" spans="1:29" ht="12.95" customHeight="1" x14ac:dyDescent="0.25">
      <c r="A22" s="69">
        <v>45108</v>
      </c>
      <c r="B22" s="65" t="s">
        <v>86</v>
      </c>
      <c r="C22" s="68">
        <v>2600</v>
      </c>
      <c r="D22" s="68">
        <v>3800</v>
      </c>
      <c r="E22" s="68">
        <v>5350</v>
      </c>
      <c r="F22" s="68">
        <v>7500</v>
      </c>
      <c r="G22" s="68">
        <v>9000</v>
      </c>
      <c r="H22" s="68" t="s">
        <v>81</v>
      </c>
      <c r="I22" s="68">
        <v>10200</v>
      </c>
      <c r="J22" s="68">
        <v>12050</v>
      </c>
      <c r="K22" s="68">
        <v>12450</v>
      </c>
      <c r="L22" s="68">
        <v>13800</v>
      </c>
      <c r="M22" s="68">
        <v>16250</v>
      </c>
      <c r="N22" s="68">
        <v>18100</v>
      </c>
      <c r="O22" s="68">
        <v>21400</v>
      </c>
      <c r="T22" s="70"/>
    </row>
    <row r="23" spans="1:29" ht="12.95" customHeight="1" x14ac:dyDescent="0.25">
      <c r="A23" s="69"/>
      <c r="B23" s="65">
        <v>2024</v>
      </c>
      <c r="C23" s="68">
        <v>3500</v>
      </c>
      <c r="D23" s="68">
        <v>5250</v>
      </c>
      <c r="E23" s="68">
        <v>7750</v>
      </c>
      <c r="F23" s="68">
        <v>12250</v>
      </c>
      <c r="G23" s="68">
        <v>14400</v>
      </c>
      <c r="H23" s="68" t="s">
        <v>81</v>
      </c>
      <c r="I23" s="68">
        <v>15300</v>
      </c>
      <c r="J23" s="68">
        <v>17400</v>
      </c>
      <c r="K23" s="68">
        <v>18700</v>
      </c>
      <c r="L23" s="68">
        <v>21300</v>
      </c>
      <c r="M23" s="68">
        <v>22250</v>
      </c>
      <c r="N23" s="68">
        <v>24300</v>
      </c>
      <c r="O23" s="68">
        <v>26800</v>
      </c>
    </row>
    <row r="24" spans="1:29" ht="12.95" customHeight="1" x14ac:dyDescent="0.25">
      <c r="A24" s="69"/>
      <c r="B24" s="65">
        <v>2025</v>
      </c>
      <c r="C24" s="68">
        <v>6600</v>
      </c>
      <c r="D24" s="68">
        <v>10200</v>
      </c>
      <c r="E24" s="68">
        <v>12400</v>
      </c>
      <c r="F24" s="68">
        <v>17100</v>
      </c>
      <c r="G24" s="68">
        <v>18200</v>
      </c>
      <c r="H24" s="68">
        <v>19150</v>
      </c>
      <c r="I24" s="68">
        <v>21500</v>
      </c>
      <c r="J24" s="68">
        <v>27500</v>
      </c>
      <c r="K24" s="68">
        <v>32600</v>
      </c>
      <c r="L24" s="68">
        <v>34400</v>
      </c>
      <c r="M24" s="68">
        <v>35600</v>
      </c>
      <c r="N24" s="68">
        <v>39500</v>
      </c>
      <c r="O24" s="68">
        <v>43400</v>
      </c>
    </row>
    <row r="25" spans="1:29" ht="12" customHeight="1" x14ac:dyDescent="0.25">
      <c r="A25" s="126" t="s">
        <v>87</v>
      </c>
      <c r="B25" s="127"/>
      <c r="C25" s="127"/>
      <c r="D25" s="127"/>
      <c r="E25" s="127"/>
      <c r="F25" s="127"/>
      <c r="G25" s="127"/>
      <c r="H25" s="127"/>
      <c r="I25" s="127"/>
      <c r="J25" s="127"/>
      <c r="K25" s="127"/>
      <c r="L25" s="127"/>
      <c r="M25" s="127"/>
      <c r="N25" s="127"/>
      <c r="O25" s="128"/>
      <c r="S25" s="223" t="s">
        <v>123</v>
      </c>
      <c r="T25" s="231" t="s">
        <v>120</v>
      </c>
      <c r="U25" s="231" t="s">
        <v>263</v>
      </c>
      <c r="V25" s="231" t="s">
        <v>121</v>
      </c>
      <c r="W25" s="218" t="s">
        <v>117</v>
      </c>
      <c r="X25" s="218" t="s">
        <v>118</v>
      </c>
      <c r="Y25" s="82" t="s">
        <v>122</v>
      </c>
    </row>
    <row r="26" spans="1:29" ht="12" customHeight="1" thickBot="1" x14ac:dyDescent="0.3">
      <c r="A26" s="129"/>
      <c r="B26" s="127"/>
      <c r="C26" s="127"/>
      <c r="D26" s="127"/>
      <c r="E26" s="127"/>
      <c r="F26" s="127"/>
      <c r="G26" s="127"/>
      <c r="H26" s="127"/>
      <c r="I26" s="127"/>
      <c r="J26" s="127"/>
      <c r="K26" s="127"/>
      <c r="L26" s="127"/>
      <c r="M26" s="127"/>
      <c r="N26" s="127"/>
      <c r="O26" s="128"/>
      <c r="S26" s="224"/>
      <c r="T26" s="232"/>
      <c r="U26" s="231"/>
      <c r="V26" s="231"/>
      <c r="W26" s="218"/>
      <c r="X26" s="218"/>
      <c r="Y26" s="81" t="s">
        <v>119</v>
      </c>
    </row>
    <row r="27" spans="1:29" ht="12.95" customHeight="1" x14ac:dyDescent="0.25">
      <c r="A27" s="130" t="s">
        <v>126</v>
      </c>
      <c r="B27" s="131"/>
      <c r="C27" s="131"/>
      <c r="D27" s="131"/>
      <c r="E27" s="131"/>
      <c r="F27" s="131"/>
      <c r="G27" s="131"/>
      <c r="H27" s="131"/>
      <c r="I27" s="131"/>
      <c r="J27" s="131"/>
      <c r="K27" s="131"/>
      <c r="L27" s="131"/>
      <c r="M27" s="131"/>
      <c r="N27" s="131"/>
      <c r="O27" s="132"/>
      <c r="R27" s="84">
        <v>1</v>
      </c>
      <c r="S27" s="86">
        <f>E31</f>
        <v>1844</v>
      </c>
      <c r="T27" s="79">
        <f>HLOOKUP(E30,$B$3:$O$24,MATCH($E$29,$B$3:$B$24,0),FALSE)</f>
        <v>1450</v>
      </c>
      <c r="U27" s="79">
        <f>HLOOKUP(Q39,$B$3:$O$24,MATCH($B$24,$B$3:$B$24,0),FALSE)</f>
        <v>18200</v>
      </c>
      <c r="V27" s="80">
        <f>U27/T27</f>
        <v>12.551724137931034</v>
      </c>
      <c r="W27" s="80">
        <f>V27*0.9</f>
        <v>11.296551724137931</v>
      </c>
      <c r="X27" s="80">
        <f>V27*1.3</f>
        <v>16.317241379310346</v>
      </c>
      <c r="Y27" s="83">
        <f>IF($U$33&lt;W27,W27,IF($U$33&gt;X27,X27,$U$33))</f>
        <v>11.296551724137931</v>
      </c>
    </row>
    <row r="28" spans="1:29" ht="12.95" customHeight="1" x14ac:dyDescent="0.25">
      <c r="A28" s="221" t="s">
        <v>116</v>
      </c>
      <c r="B28" s="222"/>
      <c r="C28" s="222"/>
      <c r="D28" s="220"/>
      <c r="E28" s="219">
        <v>1</v>
      </c>
      <c r="F28" s="220"/>
      <c r="G28" s="219">
        <v>2</v>
      </c>
      <c r="H28" s="220"/>
      <c r="I28" s="219">
        <v>3</v>
      </c>
      <c r="J28" s="220"/>
      <c r="K28" s="219">
        <v>4</v>
      </c>
      <c r="L28" s="220"/>
      <c r="M28" s="225" t="s">
        <v>115</v>
      </c>
      <c r="N28" s="226"/>
      <c r="O28" s="227"/>
      <c r="R28" s="84">
        <v>2</v>
      </c>
      <c r="S28" s="86">
        <f>G31</f>
        <v>0</v>
      </c>
      <c r="T28" s="79">
        <f>HLOOKUP(G30,$B$3:$O$24,MATCH(G29,$B$3:$B$24,0),FALSE)</f>
        <v>510</v>
      </c>
      <c r="U28" s="79">
        <f>HLOOKUP(G30,$B$3:$O$24,MATCH($B$24,$B$3:$B$24,0),FALSE)</f>
        <v>6600</v>
      </c>
      <c r="V28" s="80">
        <f>U28/T28</f>
        <v>12.941176470588236</v>
      </c>
      <c r="W28" s="80">
        <f>V28*0.9</f>
        <v>11.647058823529413</v>
      </c>
      <c r="X28" s="80">
        <f>V28*1.3</f>
        <v>16.823529411764707</v>
      </c>
      <c r="Y28" s="83">
        <f>IF($U$33&lt;W28,W28,IF($U$33&gt;X28,X28,$U$33))</f>
        <v>11.647058823529413</v>
      </c>
    </row>
    <row r="29" spans="1:29" x14ac:dyDescent="0.25">
      <c r="A29" s="139" t="s">
        <v>127</v>
      </c>
      <c r="B29" s="140"/>
      <c r="C29" s="140"/>
      <c r="D29" s="141"/>
      <c r="E29" s="133">
        <v>2020</v>
      </c>
      <c r="F29" s="133"/>
      <c r="G29" s="133">
        <f>E29</f>
        <v>2020</v>
      </c>
      <c r="H29" s="133"/>
      <c r="I29" s="133">
        <f>E29</f>
        <v>2020</v>
      </c>
      <c r="J29" s="133"/>
      <c r="K29" s="133">
        <f>E29</f>
        <v>2020</v>
      </c>
      <c r="L29" s="133"/>
      <c r="M29" s="228"/>
      <c r="N29" s="229"/>
      <c r="O29" s="230"/>
      <c r="R29" s="84">
        <v>3</v>
      </c>
      <c r="S29" s="86">
        <f>I31</f>
        <v>0</v>
      </c>
      <c r="T29" s="79">
        <f>HLOOKUP(I30,$B$3:$O$24,MATCH(I29,$B$3:$B$24,0),FALSE)</f>
        <v>1550</v>
      </c>
      <c r="U29" s="79">
        <f>HLOOKUP(I30,$B$3:$O$24,MATCH($B$24,$B$3:$B$24,0),FALSE)</f>
        <v>21500</v>
      </c>
      <c r="V29" s="80">
        <f>U29/T29</f>
        <v>13.870967741935484</v>
      </c>
      <c r="W29" s="80">
        <f>V29*0.9</f>
        <v>12.483870967741936</v>
      </c>
      <c r="X29" s="80">
        <f>V29*1.3</f>
        <v>18.032258064516128</v>
      </c>
      <c r="Y29" s="83">
        <f>IF($U$33&lt;W29,W29,IF($U$33&gt;X29,X29,$U$33))</f>
        <v>12.483870967741936</v>
      </c>
    </row>
    <row r="30" spans="1:29" x14ac:dyDescent="0.25">
      <c r="A30" s="168" t="s">
        <v>88</v>
      </c>
      <c r="B30" s="169"/>
      <c r="C30" s="169"/>
      <c r="D30" s="170"/>
      <c r="E30" s="133" t="s">
        <v>73</v>
      </c>
      <c r="F30" s="133"/>
      <c r="G30" s="133" t="s">
        <v>69</v>
      </c>
      <c r="H30" s="133"/>
      <c r="I30" s="133" t="s">
        <v>74</v>
      </c>
      <c r="J30" s="133"/>
      <c r="K30" s="133" t="s">
        <v>75</v>
      </c>
      <c r="L30" s="133"/>
      <c r="M30" s="228"/>
      <c r="N30" s="229"/>
      <c r="O30" s="230"/>
      <c r="R30" s="84">
        <v>4</v>
      </c>
      <c r="S30" s="86">
        <f>K31</f>
        <v>0</v>
      </c>
      <c r="T30" s="79">
        <f>HLOOKUP(K30,$B$3:$O$24,MATCH(K29,$B$3:$B$24,0),FALSE)</f>
        <v>1850</v>
      </c>
      <c r="U30" s="79">
        <f>HLOOKUP(K30,$B$3:$O$24,MATCH($B$24,$B$3:$B$24,0),FALSE)</f>
        <v>27500</v>
      </c>
      <c r="V30" s="80">
        <f>U30/T30</f>
        <v>14.864864864864865</v>
      </c>
      <c r="W30" s="80">
        <f>V30*0.9</f>
        <v>13.378378378378379</v>
      </c>
      <c r="X30" s="80">
        <f>V30*1.3</f>
        <v>19.324324324324326</v>
      </c>
      <c r="Y30" s="83">
        <f>IF($U$33&lt;W30,W30,IF($U$33&gt;X30,X30,$U$33))</f>
        <v>13.378378378378379</v>
      </c>
    </row>
    <row r="31" spans="1:29" ht="17.25" customHeight="1" x14ac:dyDescent="0.25">
      <c r="A31" s="168" t="s">
        <v>91</v>
      </c>
      <c r="B31" s="169"/>
      <c r="C31" s="169"/>
      <c r="D31" s="170"/>
      <c r="E31" s="138">
        <v>1844</v>
      </c>
      <c r="F31" s="138"/>
      <c r="G31" s="138"/>
      <c r="H31" s="138"/>
      <c r="I31" s="138"/>
      <c r="J31" s="138"/>
      <c r="K31" s="138"/>
      <c r="L31" s="138"/>
      <c r="M31" s="228"/>
      <c r="N31" s="229"/>
      <c r="O31" s="230"/>
      <c r="R31" s="84"/>
      <c r="S31" s="79"/>
      <c r="T31" s="79"/>
      <c r="U31" s="80"/>
      <c r="V31" s="224" t="s">
        <v>124</v>
      </c>
      <c r="W31" s="224"/>
      <c r="X31" s="224"/>
      <c r="Y31" s="83">
        <f>VLOOKUP(MAX(S27:S30),S27:Y30,7,0)</f>
        <v>11.296551724137931</v>
      </c>
    </row>
    <row r="32" spans="1:29" x14ac:dyDescent="0.25">
      <c r="A32" s="168" t="s">
        <v>90</v>
      </c>
      <c r="B32" s="169"/>
      <c r="C32" s="169"/>
      <c r="D32" s="170"/>
      <c r="E32" s="136">
        <v>1</v>
      </c>
      <c r="F32" s="137"/>
      <c r="G32" s="136">
        <v>1</v>
      </c>
      <c r="H32" s="137"/>
      <c r="I32" s="136">
        <v>1</v>
      </c>
      <c r="J32" s="137"/>
      <c r="K32" s="136">
        <v>1</v>
      </c>
      <c r="L32" s="137"/>
      <c r="M32" s="228"/>
      <c r="N32" s="229"/>
      <c r="O32" s="230"/>
      <c r="R32" s="84"/>
      <c r="S32" s="79"/>
      <c r="T32" s="79"/>
      <c r="U32" s="80"/>
    </row>
    <row r="33" spans="1:21" x14ac:dyDescent="0.25">
      <c r="A33" s="142"/>
      <c r="B33" s="142"/>
      <c r="C33" s="142"/>
      <c r="D33" s="142"/>
      <c r="E33" s="142"/>
      <c r="F33" s="142"/>
      <c r="G33" s="142"/>
      <c r="H33" s="142"/>
      <c r="I33" s="142"/>
      <c r="J33" s="142"/>
      <c r="K33" s="142"/>
      <c r="L33" s="143"/>
      <c r="M33" s="228"/>
      <c r="N33" s="229"/>
      <c r="O33" s="230"/>
      <c r="Q33" s="233" t="s">
        <v>89</v>
      </c>
      <c r="R33" s="233"/>
      <c r="S33">
        <f>HLOOKUP(E38,Q1:AC19,MATCH(E37,Q1:Q19,0),FALSE)</f>
        <v>468.69</v>
      </c>
      <c r="T33">
        <f>U2</f>
        <v>4128.1899999999996</v>
      </c>
      <c r="U33" s="80">
        <f>T33/S33</f>
        <v>8.80793274872517</v>
      </c>
    </row>
    <row r="34" spans="1:21" x14ac:dyDescent="0.25">
      <c r="A34" s="168" t="s">
        <v>92</v>
      </c>
      <c r="B34" s="169"/>
      <c r="C34" s="169"/>
      <c r="D34" s="170"/>
      <c r="E34" s="134">
        <f>E31*0.85*E32*HLOOKUP(E30,$B$3:$O$24,MATCH(E29,$B$3:$B$24,0),FALSE)</f>
        <v>2272730</v>
      </c>
      <c r="F34" s="134"/>
      <c r="G34" s="134">
        <f>G31*0.85*G32*HLOOKUP(G30,$B$3:$O$24,MATCH(G29,$B$3:$B$24,0),FALSE)</f>
        <v>0</v>
      </c>
      <c r="H34" s="134"/>
      <c r="I34" s="134">
        <f>I31*0.85*I32*HLOOKUP(I30,$B$3:$O$24,MATCH(I29,$B$3:$B$24,0),FALSE)</f>
        <v>0</v>
      </c>
      <c r="J34" s="134"/>
      <c r="K34" s="134">
        <f>K31*0.85*K32*HLOOKUP(K30,$B$3:$O$24,MATCH(K29,$B$3:$B$24,0),FALSE)</f>
        <v>0</v>
      </c>
      <c r="L34" s="134"/>
      <c r="M34" s="228"/>
      <c r="N34" s="229"/>
      <c r="O34" s="230"/>
      <c r="Q34" s="233" t="s">
        <v>89</v>
      </c>
      <c r="R34" s="233"/>
      <c r="S34">
        <f>HLOOKUP(D43,Q1:AC19,MATCH(D42,Q1:Q19,0),FALSE)</f>
        <v>464.64</v>
      </c>
    </row>
    <row r="35" spans="1:21" x14ac:dyDescent="0.25">
      <c r="A35" s="144" t="s">
        <v>93</v>
      </c>
      <c r="B35" s="145"/>
      <c r="C35" s="145"/>
      <c r="D35" s="146"/>
      <c r="E35" s="234">
        <f>SUM(E34:L34)</f>
        <v>2272730</v>
      </c>
      <c r="F35" s="235"/>
      <c r="G35" s="135" t="s">
        <v>94</v>
      </c>
      <c r="H35" s="135"/>
      <c r="I35" s="135"/>
      <c r="J35" s="135"/>
      <c r="K35" s="135"/>
      <c r="L35" s="135"/>
      <c r="M35" s="228"/>
      <c r="N35" s="229"/>
      <c r="O35" s="230"/>
    </row>
    <row r="36" spans="1:21" ht="20.25" customHeight="1" x14ac:dyDescent="0.25">
      <c r="A36" s="251" t="s">
        <v>95</v>
      </c>
      <c r="B36" s="252"/>
      <c r="C36" s="252"/>
      <c r="D36" s="252"/>
      <c r="E36" s="252"/>
      <c r="F36" s="252"/>
      <c r="G36" s="252"/>
      <c r="H36" s="252"/>
      <c r="I36" s="252"/>
      <c r="J36" s="252"/>
      <c r="K36" s="252"/>
      <c r="L36" s="252"/>
      <c r="M36" s="252"/>
      <c r="N36" s="252"/>
      <c r="O36" s="253"/>
    </row>
    <row r="37" spans="1:21" ht="20.25" customHeight="1" x14ac:dyDescent="0.25">
      <c r="A37" s="168" t="s">
        <v>129</v>
      </c>
      <c r="B37" s="169"/>
      <c r="C37" s="169"/>
      <c r="D37" s="170"/>
      <c r="E37" s="254">
        <v>2020</v>
      </c>
      <c r="F37" s="255"/>
      <c r="G37" s="236" t="s">
        <v>131</v>
      </c>
      <c r="H37" s="237"/>
      <c r="I37" s="237"/>
      <c r="J37" s="237"/>
      <c r="K37" s="237"/>
      <c r="L37" s="237"/>
      <c r="M37" s="237"/>
      <c r="N37" s="237"/>
      <c r="O37" s="238"/>
    </row>
    <row r="38" spans="1:21" ht="18.75" customHeight="1" x14ac:dyDescent="0.25">
      <c r="A38" s="168" t="s">
        <v>130</v>
      </c>
      <c r="B38" s="169"/>
      <c r="C38" s="169"/>
      <c r="D38" s="170"/>
      <c r="E38" s="254">
        <v>3</v>
      </c>
      <c r="F38" s="255"/>
      <c r="G38" s="239"/>
      <c r="H38" s="240"/>
      <c r="I38" s="240"/>
      <c r="J38" s="240"/>
      <c r="K38" s="240"/>
      <c r="L38" s="240"/>
      <c r="M38" s="240"/>
      <c r="N38" s="240"/>
      <c r="O38" s="241"/>
    </row>
    <row r="39" spans="1:21" ht="27.75" customHeight="1" x14ac:dyDescent="0.25">
      <c r="A39" s="168" t="s">
        <v>128</v>
      </c>
      <c r="B39" s="169"/>
      <c r="C39" s="169"/>
      <c r="D39" s="170"/>
      <c r="E39" s="248" t="s">
        <v>246</v>
      </c>
      <c r="F39" s="249"/>
      <c r="G39" s="249"/>
      <c r="H39" s="249"/>
      <c r="I39" s="249"/>
      <c r="J39" s="249"/>
      <c r="K39" s="249"/>
      <c r="L39" s="249"/>
      <c r="M39" s="249"/>
      <c r="N39" s="249"/>
      <c r="O39" s="250"/>
      <c r="Q39" t="str">
        <f>VLOOKUP(E39,B72:C213,2,0)</f>
        <v>3B</v>
      </c>
    </row>
    <row r="40" spans="1:21" ht="15.75" thickBot="1" x14ac:dyDescent="0.3">
      <c r="A40" s="242" t="s">
        <v>261</v>
      </c>
      <c r="B40" s="243"/>
      <c r="C40" s="243"/>
      <c r="D40" s="244"/>
      <c r="E40" s="245">
        <f>E35*Y31</f>
        <v>25674012</v>
      </c>
      <c r="F40" s="246"/>
      <c r="G40" s="246"/>
      <c r="H40" s="246"/>
      <c r="I40" s="246"/>
      <c r="J40" s="246"/>
      <c r="K40" s="246"/>
      <c r="L40" s="247"/>
      <c r="M40" s="87"/>
      <c r="N40" s="88"/>
      <c r="O40" s="89"/>
    </row>
    <row r="41" spans="1:21" x14ac:dyDescent="0.25">
      <c r="A41" s="147" t="s">
        <v>125</v>
      </c>
      <c r="B41" s="148"/>
      <c r="C41" s="148"/>
      <c r="D41" s="148"/>
      <c r="E41" s="148"/>
      <c r="F41" s="148"/>
      <c r="G41" s="148"/>
      <c r="H41" s="148"/>
      <c r="I41" s="148"/>
      <c r="J41" s="148"/>
      <c r="K41" s="148"/>
      <c r="L41" s="148"/>
      <c r="M41" s="148"/>
      <c r="N41" s="148"/>
      <c r="O41" s="149"/>
    </row>
    <row r="42" spans="1:21" ht="14.25" customHeight="1" x14ac:dyDescent="0.25">
      <c r="A42" s="153" t="s">
        <v>97</v>
      </c>
      <c r="B42" s="154"/>
      <c r="C42" s="154"/>
      <c r="D42" s="133">
        <v>2020</v>
      </c>
      <c r="E42" s="133"/>
      <c r="F42" s="172" t="s">
        <v>110</v>
      </c>
      <c r="G42" s="173"/>
      <c r="H42" s="173"/>
      <c r="I42" s="173"/>
      <c r="J42" s="173"/>
      <c r="K42" s="173"/>
      <c r="L42" s="173"/>
      <c r="M42" s="174"/>
      <c r="N42" s="154"/>
      <c r="O42" s="155"/>
    </row>
    <row r="43" spans="1:21" ht="18" customHeight="1" x14ac:dyDescent="0.25">
      <c r="A43" s="168" t="s">
        <v>98</v>
      </c>
      <c r="B43" s="169"/>
      <c r="C43" s="170"/>
      <c r="D43" s="133">
        <v>2</v>
      </c>
      <c r="E43" s="133"/>
      <c r="F43" s="172" t="s">
        <v>109</v>
      </c>
      <c r="G43" s="173"/>
      <c r="H43" s="173"/>
      <c r="I43" s="173"/>
      <c r="J43" s="173"/>
      <c r="K43" s="173"/>
      <c r="L43" s="173"/>
      <c r="M43" s="174"/>
      <c r="N43" s="175"/>
      <c r="O43" s="176"/>
    </row>
    <row r="44" spans="1:21" ht="16.5" customHeight="1" x14ac:dyDescent="0.25">
      <c r="A44" s="153" t="s">
        <v>99</v>
      </c>
      <c r="B44" s="154"/>
      <c r="C44" s="154"/>
      <c r="D44" s="156"/>
      <c r="E44" s="157"/>
      <c r="F44" s="158"/>
      <c r="G44" s="159" t="s">
        <v>262</v>
      </c>
      <c r="H44" s="160"/>
      <c r="I44" s="160"/>
      <c r="J44" s="160"/>
      <c r="K44" s="160"/>
      <c r="L44" s="160"/>
      <c r="M44" s="160"/>
      <c r="N44" s="160"/>
      <c r="O44" s="161"/>
    </row>
    <row r="45" spans="1:21" ht="16.5" customHeight="1" x14ac:dyDescent="0.25">
      <c r="A45" s="168" t="s">
        <v>90</v>
      </c>
      <c r="B45" s="169"/>
      <c r="C45" s="170"/>
      <c r="D45" s="136">
        <v>1</v>
      </c>
      <c r="E45" s="171"/>
      <c r="F45" s="137"/>
      <c r="G45" s="162"/>
      <c r="H45" s="163"/>
      <c r="I45" s="163"/>
      <c r="J45" s="163"/>
      <c r="K45" s="163"/>
      <c r="L45" s="163"/>
      <c r="M45" s="163"/>
      <c r="N45" s="163"/>
      <c r="O45" s="164"/>
    </row>
    <row r="46" spans="1:21" ht="15.75" thickBot="1" x14ac:dyDescent="0.3">
      <c r="A46" s="150" t="s">
        <v>96</v>
      </c>
      <c r="B46" s="151"/>
      <c r="C46" s="151"/>
      <c r="D46" s="152">
        <f>D44*D45*U2/S34</f>
        <v>0</v>
      </c>
      <c r="E46" s="152"/>
      <c r="F46" s="152"/>
      <c r="G46" s="165"/>
      <c r="H46" s="166"/>
      <c r="I46" s="166"/>
      <c r="J46" s="166"/>
      <c r="K46" s="166"/>
      <c r="L46" s="166"/>
      <c r="M46" s="166"/>
      <c r="N46" s="166"/>
      <c r="O46" s="167"/>
      <c r="P46" s="71"/>
    </row>
    <row r="47" spans="1:21" ht="24.95" customHeight="1" x14ac:dyDescent="0.25">
      <c r="A47" s="177" t="s">
        <v>100</v>
      </c>
      <c r="B47" s="178"/>
      <c r="C47" s="178"/>
      <c r="D47" s="178"/>
      <c r="E47" s="178"/>
      <c r="F47" s="178"/>
      <c r="G47" s="178"/>
      <c r="H47" s="178"/>
      <c r="I47" s="178"/>
      <c r="J47" s="178"/>
      <c r="K47" s="178"/>
      <c r="L47" s="178"/>
      <c r="M47" s="178"/>
      <c r="N47" s="178"/>
      <c r="O47" s="179"/>
      <c r="P47" s="71"/>
    </row>
    <row r="48" spans="1:21" ht="27.75" customHeight="1" x14ac:dyDescent="0.25">
      <c r="A48" s="180" t="s">
        <v>101</v>
      </c>
      <c r="B48" s="181"/>
      <c r="C48" s="182">
        <v>44197</v>
      </c>
      <c r="D48" s="182"/>
      <c r="E48" s="182">
        <v>44197</v>
      </c>
      <c r="F48" s="182"/>
      <c r="G48" s="182">
        <v>44197</v>
      </c>
      <c r="H48" s="182"/>
      <c r="I48" s="182"/>
      <c r="J48" s="182">
        <v>44197</v>
      </c>
      <c r="K48" s="182"/>
      <c r="L48" s="183">
        <v>44197</v>
      </c>
      <c r="M48" s="184"/>
      <c r="N48" s="182">
        <v>44197</v>
      </c>
      <c r="O48" s="182"/>
      <c r="P48" s="14"/>
    </row>
    <row r="49" spans="1:25" ht="15" customHeight="1" x14ac:dyDescent="0.25">
      <c r="A49" s="191" t="s">
        <v>2</v>
      </c>
      <c r="B49" s="192"/>
      <c r="C49" s="185">
        <f ca="1">TODAY()</f>
        <v>45790</v>
      </c>
      <c r="D49" s="185"/>
      <c r="E49" s="185">
        <f t="shared" ref="E49:L49" ca="1" si="0">TODAY()</f>
        <v>45790</v>
      </c>
      <c r="F49" s="185"/>
      <c r="G49" s="185">
        <f t="shared" ca="1" si="0"/>
        <v>45790</v>
      </c>
      <c r="H49" s="185"/>
      <c r="I49" s="185"/>
      <c r="J49" s="185">
        <f ca="1">TODAY()</f>
        <v>45790</v>
      </c>
      <c r="K49" s="185"/>
      <c r="L49" s="193">
        <f t="shared" ca="1" si="0"/>
        <v>45790</v>
      </c>
      <c r="M49" s="194"/>
      <c r="N49" s="185">
        <f ca="1">TODAY()</f>
        <v>45790</v>
      </c>
      <c r="O49" s="186"/>
      <c r="P49" s="14"/>
      <c r="Q49" s="71"/>
      <c r="R49" s="71"/>
      <c r="S49" s="71"/>
      <c r="T49" s="71"/>
    </row>
    <row r="50" spans="1:25" ht="27" customHeight="1" x14ac:dyDescent="0.25">
      <c r="A50" s="191" t="s">
        <v>102</v>
      </c>
      <c r="B50" s="192"/>
      <c r="C50" s="187">
        <f ca="1">(C49-C48)/365</f>
        <v>4.3643835616438356</v>
      </c>
      <c r="D50" s="187"/>
      <c r="E50" s="187">
        <f t="shared" ref="E50:L50" ca="1" si="1">(E49-E48)/365</f>
        <v>4.3643835616438356</v>
      </c>
      <c r="F50" s="187"/>
      <c r="G50" s="187">
        <f ca="1">(G49-G48)/365</f>
        <v>4.3643835616438356</v>
      </c>
      <c r="H50" s="187"/>
      <c r="I50" s="187"/>
      <c r="J50" s="187">
        <f ca="1">(J49-J48)/365</f>
        <v>4.3643835616438356</v>
      </c>
      <c r="K50" s="187"/>
      <c r="L50" s="188">
        <f t="shared" ca="1" si="1"/>
        <v>4.3643835616438356</v>
      </c>
      <c r="M50" s="189"/>
      <c r="N50" s="187">
        <f ca="1">(N49-N48)/365</f>
        <v>4.3643835616438356</v>
      </c>
      <c r="O50" s="190"/>
      <c r="P50" s="14"/>
      <c r="Q50" s="71"/>
      <c r="R50" s="71"/>
    </row>
    <row r="51" spans="1:25" ht="24" customHeight="1" x14ac:dyDescent="0.25">
      <c r="A51" s="191" t="s">
        <v>103</v>
      </c>
      <c r="B51" s="192"/>
      <c r="C51" s="217">
        <v>25674012</v>
      </c>
      <c r="D51" s="217"/>
      <c r="E51" s="217"/>
      <c r="F51" s="217"/>
      <c r="G51" s="217"/>
      <c r="H51" s="217"/>
      <c r="I51" s="217"/>
      <c r="J51" s="217"/>
      <c r="K51" s="217"/>
      <c r="L51" s="156"/>
      <c r="M51" s="158"/>
      <c r="N51" s="156"/>
      <c r="O51" s="206"/>
      <c r="P51" s="14"/>
      <c r="Q51" s="14"/>
      <c r="R51" s="14"/>
    </row>
    <row r="52" spans="1:25" ht="25.5" customHeight="1" x14ac:dyDescent="0.25">
      <c r="A52" s="191" t="s">
        <v>104</v>
      </c>
      <c r="B52" s="192"/>
      <c r="C52" s="192"/>
      <c r="D52" s="207">
        <f ca="1">D57</f>
        <v>25674012</v>
      </c>
      <c r="E52" s="208"/>
      <c r="F52" s="209"/>
      <c r="G52" s="210" t="s">
        <v>4</v>
      </c>
      <c r="H52" s="210"/>
      <c r="I52" s="210"/>
      <c r="J52" s="210"/>
      <c r="K52" s="210"/>
      <c r="L52" s="210"/>
      <c r="M52" s="211" t="s">
        <v>11</v>
      </c>
      <c r="N52" s="211"/>
      <c r="O52" s="212"/>
      <c r="Q52" s="14"/>
      <c r="R52" s="14"/>
    </row>
    <row r="53" spans="1:25" ht="27" customHeight="1" x14ac:dyDescent="0.25">
      <c r="A53" s="213" t="s">
        <v>114</v>
      </c>
      <c r="B53" s="214"/>
      <c r="C53" s="214"/>
      <c r="D53" s="195">
        <f ca="1">D52*3</f>
        <v>77022036</v>
      </c>
      <c r="E53" s="195"/>
      <c r="F53" s="195"/>
      <c r="G53" s="196" t="s">
        <v>106</v>
      </c>
      <c r="H53" s="196"/>
      <c r="I53" s="196"/>
      <c r="J53" s="196"/>
      <c r="K53" s="196"/>
      <c r="L53" s="196"/>
      <c r="M53" s="197" t="str">
        <f ca="1">IF(D55&gt;=M54,"YETERLİ","YETERLİ DEĞİL")</f>
        <v>YETERLİ</v>
      </c>
      <c r="N53" s="198"/>
      <c r="O53" s="199"/>
      <c r="Q53" s="14"/>
      <c r="R53" s="14"/>
    </row>
    <row r="54" spans="1:25" ht="30" customHeight="1" x14ac:dyDescent="0.25">
      <c r="A54" s="153" t="s">
        <v>105</v>
      </c>
      <c r="B54" s="154"/>
      <c r="C54" s="154"/>
      <c r="D54" s="195">
        <f ca="1">SUMIFS(C51:O51,C50:O50,"&lt;5")</f>
        <v>25674012</v>
      </c>
      <c r="E54" s="195"/>
      <c r="F54" s="195"/>
      <c r="G54" s="215" t="s">
        <v>111</v>
      </c>
      <c r="H54" s="215"/>
      <c r="I54" s="215"/>
      <c r="J54" s="215"/>
      <c r="K54" s="215"/>
      <c r="L54" s="215"/>
      <c r="M54" s="195">
        <f>VLOOKUP(M52,B57:C69,2)</f>
        <v>51018750</v>
      </c>
      <c r="N54" s="195"/>
      <c r="O54" s="216"/>
      <c r="P54" s="14"/>
    </row>
    <row r="55" spans="1:25" ht="27" customHeight="1" thickBot="1" x14ac:dyDescent="0.3">
      <c r="A55" s="200" t="s">
        <v>107</v>
      </c>
      <c r="B55" s="201"/>
      <c r="C55" s="201"/>
      <c r="D55" s="202">
        <f ca="1">IF(D54&gt;2*D52,IF(D54&gt;D53,D53,D54),2*D52)</f>
        <v>51348024</v>
      </c>
      <c r="E55" s="202"/>
      <c r="F55" s="202"/>
      <c r="G55" s="203" t="s">
        <v>108</v>
      </c>
      <c r="H55" s="203"/>
      <c r="I55" s="203"/>
      <c r="J55" s="203"/>
      <c r="K55" s="203"/>
      <c r="L55" s="203"/>
      <c r="M55" s="204" t="str">
        <f ca="1">IFERROR(VLOOKUP(A70,A57:C69,2,0),"H")</f>
        <v>G1</v>
      </c>
      <c r="N55" s="204"/>
      <c r="O55" s="205"/>
      <c r="P55" s="71"/>
      <c r="S55" s="14"/>
    </row>
    <row r="56" spans="1:25" ht="24" customHeight="1" x14ac:dyDescent="0.25">
      <c r="A56" s="71"/>
      <c r="B56" s="71"/>
      <c r="C56" s="71"/>
      <c r="D56" s="72"/>
      <c r="E56" s="72"/>
      <c r="F56" s="72"/>
      <c r="G56" s="71"/>
      <c r="H56" s="71"/>
      <c r="I56" s="71"/>
      <c r="J56" s="71"/>
      <c r="K56" s="71"/>
      <c r="L56" s="71"/>
      <c r="M56" s="71"/>
      <c r="N56" s="71"/>
      <c r="O56" s="71"/>
      <c r="P56" s="14"/>
      <c r="Q56" s="14"/>
      <c r="R56" s="14"/>
      <c r="S56" s="14"/>
      <c r="V56" s="14"/>
      <c r="W56" s="14"/>
      <c r="X56" s="14"/>
      <c r="Y56" s="14"/>
    </row>
    <row r="57" spans="1:25" x14ac:dyDescent="0.25">
      <c r="A57" s="12">
        <f ca="1">IF($D$55&gt;=C57,1,0)</f>
        <v>0</v>
      </c>
      <c r="B57" s="14" t="s">
        <v>44</v>
      </c>
      <c r="C57" s="76">
        <v>2040750000</v>
      </c>
      <c r="D57" s="12">
        <f t="array" aca="1" ref="D57" ca="1">MAX(IF(C50:O50&lt;15,C51:O51))</f>
        <v>25674012</v>
      </c>
      <c r="E57" s="12"/>
      <c r="F57" s="12"/>
      <c r="G57" s="14"/>
      <c r="H57" s="14"/>
      <c r="I57" s="14"/>
      <c r="J57" s="14"/>
      <c r="K57" s="14"/>
      <c r="L57" s="14"/>
      <c r="M57" s="14"/>
      <c r="N57" s="14"/>
      <c r="O57" s="14"/>
      <c r="P57" s="14"/>
      <c r="Q57" s="14"/>
      <c r="R57" s="14"/>
      <c r="S57" s="14"/>
      <c r="V57" s="14"/>
      <c r="W57" s="14"/>
      <c r="X57" s="14"/>
      <c r="Y57" s="14"/>
    </row>
    <row r="58" spans="1:25" x14ac:dyDescent="0.25">
      <c r="A58" s="12">
        <f t="shared" ref="A58:A68" ca="1" si="2">IF($D$55&gt;=C58,1,0)</f>
        <v>0</v>
      </c>
      <c r="B58" s="14" t="s">
        <v>45</v>
      </c>
      <c r="C58" s="76">
        <v>1428525000</v>
      </c>
      <c r="D58" s="14"/>
      <c r="E58" s="14"/>
      <c r="F58" s="14"/>
      <c r="G58" s="14"/>
      <c r="H58" s="14"/>
      <c r="I58" s="14"/>
      <c r="J58" s="14"/>
      <c r="K58" s="14"/>
      <c r="L58" s="14"/>
      <c r="M58" s="14"/>
      <c r="N58" s="14"/>
      <c r="O58" s="14"/>
      <c r="P58" s="14"/>
      <c r="Q58" s="14"/>
      <c r="R58" s="14"/>
      <c r="S58" s="14"/>
      <c r="T58" s="14"/>
      <c r="U58" s="14"/>
      <c r="V58" s="14"/>
      <c r="W58" s="14"/>
      <c r="X58" s="14"/>
      <c r="Y58" s="14"/>
    </row>
    <row r="59" spans="1:25" ht="15" customHeight="1" x14ac:dyDescent="0.25">
      <c r="A59" s="12">
        <f t="shared" ca="1" si="2"/>
        <v>0</v>
      </c>
      <c r="B59" s="14" t="s">
        <v>46</v>
      </c>
      <c r="C59" s="76">
        <v>1224450000</v>
      </c>
      <c r="D59" s="14"/>
      <c r="E59" s="14"/>
      <c r="F59" s="14"/>
      <c r="G59" s="14"/>
      <c r="H59" s="14"/>
      <c r="I59" s="14"/>
      <c r="J59" s="14"/>
      <c r="K59" s="14"/>
      <c r="L59" s="14"/>
      <c r="M59" s="14"/>
      <c r="N59" s="14"/>
      <c r="O59" s="14"/>
      <c r="P59" s="14"/>
      <c r="Q59" s="14"/>
      <c r="R59" s="14"/>
      <c r="S59" s="14"/>
      <c r="T59" s="14"/>
      <c r="U59" s="14"/>
      <c r="V59" s="14"/>
      <c r="W59" s="14"/>
      <c r="X59" s="14"/>
      <c r="Y59" s="14"/>
    </row>
    <row r="60" spans="1:25" ht="15" customHeight="1" x14ac:dyDescent="0.25">
      <c r="A60" s="12">
        <f t="shared" ca="1" si="2"/>
        <v>0</v>
      </c>
      <c r="B60" s="14" t="s">
        <v>49</v>
      </c>
      <c r="C60" s="76">
        <v>1020375000</v>
      </c>
      <c r="D60" s="14"/>
      <c r="E60" s="14"/>
      <c r="F60" s="14"/>
      <c r="G60" s="14"/>
      <c r="H60" s="14"/>
      <c r="I60" s="14"/>
      <c r="J60" s="14"/>
      <c r="K60" s="14"/>
      <c r="L60" s="14"/>
      <c r="M60" s="14"/>
      <c r="N60" s="14"/>
      <c r="O60" s="14"/>
      <c r="P60" s="14"/>
      <c r="Q60" s="14"/>
      <c r="R60" s="14"/>
      <c r="S60" s="14"/>
      <c r="T60" s="14"/>
      <c r="U60" s="14"/>
      <c r="V60" s="14"/>
      <c r="W60" s="14"/>
      <c r="X60" s="14"/>
      <c r="Y60" s="14"/>
    </row>
    <row r="61" spans="1:25" ht="15" customHeight="1" x14ac:dyDescent="0.25">
      <c r="A61" s="12">
        <f t="shared" ca="1" si="2"/>
        <v>0</v>
      </c>
      <c r="B61" s="14" t="s">
        <v>50</v>
      </c>
      <c r="C61" s="76">
        <v>850312500</v>
      </c>
      <c r="D61" s="14"/>
      <c r="E61" s="14"/>
      <c r="F61" s="14"/>
      <c r="G61" s="14"/>
      <c r="H61" s="14"/>
      <c r="I61" s="14"/>
      <c r="J61" s="14"/>
      <c r="K61" s="14"/>
      <c r="L61" s="14"/>
      <c r="M61" s="14"/>
      <c r="N61" s="14"/>
      <c r="O61" s="14"/>
      <c r="P61" s="14"/>
      <c r="Q61" s="14"/>
      <c r="R61" s="14"/>
      <c r="S61" s="14"/>
      <c r="T61" s="14"/>
      <c r="U61" s="14"/>
      <c r="V61" s="14"/>
      <c r="W61" s="14"/>
      <c r="X61" s="14"/>
      <c r="Y61" s="14"/>
    </row>
    <row r="62" spans="1:25" ht="15" customHeight="1" x14ac:dyDescent="0.25">
      <c r="A62" s="12">
        <f t="shared" ca="1" si="2"/>
        <v>0</v>
      </c>
      <c r="B62" s="14" t="s">
        <v>51</v>
      </c>
      <c r="C62" s="76">
        <v>680250000</v>
      </c>
      <c r="D62" s="14"/>
      <c r="E62" s="14"/>
      <c r="F62" s="14"/>
      <c r="G62" s="14"/>
      <c r="H62" s="14"/>
      <c r="I62" s="14"/>
      <c r="J62" s="14"/>
      <c r="K62" s="14"/>
      <c r="L62" s="14"/>
      <c r="M62" s="14"/>
      <c r="N62" s="14"/>
      <c r="O62" s="14"/>
      <c r="P62" s="14"/>
      <c r="Q62" s="14"/>
      <c r="R62" s="14"/>
      <c r="S62" s="14"/>
      <c r="T62" s="14"/>
      <c r="U62" s="14"/>
      <c r="V62" s="14"/>
      <c r="W62" s="14"/>
      <c r="X62" s="14"/>
      <c r="Y62" s="14"/>
    </row>
    <row r="63" spans="1:25" ht="15" customHeight="1" x14ac:dyDescent="0.25">
      <c r="A63" s="12">
        <f t="shared" ca="1" si="2"/>
        <v>0</v>
      </c>
      <c r="B63" s="14" t="s">
        <v>34</v>
      </c>
      <c r="C63" s="76">
        <v>510187500</v>
      </c>
      <c r="D63" s="14"/>
      <c r="E63" s="14"/>
      <c r="F63" s="14"/>
      <c r="G63" s="14"/>
      <c r="H63" s="14"/>
      <c r="I63" s="14"/>
      <c r="J63" s="14"/>
      <c r="K63" s="14"/>
      <c r="L63" s="14"/>
      <c r="M63" s="14"/>
      <c r="N63" s="14"/>
      <c r="O63" s="14"/>
      <c r="P63" s="14"/>
      <c r="Q63" s="14"/>
      <c r="R63" s="14"/>
      <c r="S63" s="14"/>
      <c r="T63" s="14"/>
      <c r="U63" s="14"/>
    </row>
    <row r="64" spans="1:25" ht="15" customHeight="1" x14ac:dyDescent="0.25">
      <c r="A64" s="12">
        <f t="shared" ca="1" si="2"/>
        <v>0</v>
      </c>
      <c r="B64" s="14" t="s">
        <v>1</v>
      </c>
      <c r="C64" s="77">
        <v>340125000</v>
      </c>
      <c r="D64" s="14"/>
      <c r="E64" s="14"/>
      <c r="F64" s="14"/>
      <c r="G64" s="14"/>
      <c r="H64" s="14"/>
      <c r="I64" s="14"/>
      <c r="J64" s="14"/>
      <c r="K64" s="14"/>
      <c r="L64" s="14"/>
      <c r="M64" s="14"/>
      <c r="N64" s="14"/>
      <c r="O64" s="14"/>
      <c r="P64" s="14"/>
      <c r="Q64" s="14"/>
      <c r="R64" s="14"/>
      <c r="S64" s="14"/>
      <c r="T64" s="14"/>
      <c r="U64" s="14"/>
    </row>
    <row r="65" spans="1:20" ht="15" customHeight="1" x14ac:dyDescent="0.25">
      <c r="A65" s="12">
        <f t="shared" ca="1" si="2"/>
        <v>0</v>
      </c>
      <c r="B65" s="14" t="s">
        <v>3</v>
      </c>
      <c r="C65" s="13">
        <v>204075000</v>
      </c>
      <c r="D65" s="14"/>
      <c r="E65" s="14"/>
      <c r="F65" s="14"/>
      <c r="G65" s="14"/>
      <c r="H65" s="14"/>
      <c r="I65" s="14"/>
      <c r="J65" s="14"/>
      <c r="K65" s="14"/>
      <c r="L65" s="14"/>
      <c r="M65" s="14"/>
      <c r="N65" s="14"/>
      <c r="O65" s="14"/>
      <c r="P65" s="14"/>
      <c r="Q65" s="14"/>
      <c r="R65" s="14"/>
      <c r="S65" s="14"/>
      <c r="T65" s="14"/>
    </row>
    <row r="66" spans="1:20" ht="15" customHeight="1" x14ac:dyDescent="0.25">
      <c r="A66" s="12">
        <f t="shared" ca="1" si="2"/>
        <v>0</v>
      </c>
      <c r="B66" s="14" t="s">
        <v>6</v>
      </c>
      <c r="C66" s="13">
        <v>102037500</v>
      </c>
      <c r="D66" s="14"/>
      <c r="E66" s="14"/>
      <c r="F66" s="14"/>
      <c r="G66" s="14"/>
      <c r="H66" s="14"/>
      <c r="I66" s="14"/>
      <c r="J66" s="14"/>
      <c r="K66" s="14"/>
      <c r="L66" s="14"/>
      <c r="M66" s="14"/>
      <c r="N66" s="14"/>
      <c r="O66" s="14"/>
      <c r="P66" s="14"/>
      <c r="Q66" s="14"/>
      <c r="R66" s="14"/>
      <c r="S66" s="14"/>
      <c r="T66" s="14"/>
    </row>
    <row r="67" spans="1:20" ht="15" customHeight="1" x14ac:dyDescent="0.25">
      <c r="A67" s="12">
        <f t="shared" ca="1" si="2"/>
        <v>0</v>
      </c>
      <c r="B67" s="14" t="s">
        <v>5</v>
      </c>
      <c r="C67" s="13">
        <v>86731875</v>
      </c>
      <c r="D67" s="14"/>
      <c r="E67" s="14"/>
      <c r="F67" s="14"/>
      <c r="G67" s="14"/>
      <c r="H67" s="14"/>
      <c r="I67" s="14"/>
      <c r="J67" s="14"/>
      <c r="K67" s="14"/>
      <c r="L67" s="14"/>
      <c r="M67" s="14"/>
      <c r="N67" s="14"/>
      <c r="O67" s="14"/>
      <c r="P67" s="14"/>
      <c r="Q67" s="14"/>
      <c r="R67" s="14"/>
      <c r="S67" s="14"/>
      <c r="T67" s="14"/>
    </row>
    <row r="68" spans="1:20" ht="15" customHeight="1" x14ac:dyDescent="0.25">
      <c r="A68" s="12">
        <f t="shared" ca="1" si="2"/>
        <v>0</v>
      </c>
      <c r="B68" s="14" t="s">
        <v>9</v>
      </c>
      <c r="C68" s="13">
        <v>71426250</v>
      </c>
      <c r="D68" s="14"/>
      <c r="E68" s="14"/>
      <c r="F68" s="14"/>
      <c r="G68" s="14"/>
      <c r="H68" s="14"/>
      <c r="I68" s="14"/>
      <c r="J68" s="14"/>
      <c r="K68" s="14"/>
      <c r="L68" s="14"/>
      <c r="M68" s="14"/>
      <c r="N68" s="14"/>
      <c r="O68" s="14"/>
      <c r="P68" s="14"/>
      <c r="Q68" s="14"/>
      <c r="R68" s="14"/>
      <c r="S68" s="14"/>
      <c r="T68" s="14"/>
    </row>
    <row r="69" spans="1:20" ht="15" customHeight="1" x14ac:dyDescent="0.25">
      <c r="A69" s="12">
        <f ca="1">IF($D$55&gt;=C69,1,0)</f>
        <v>1</v>
      </c>
      <c r="B69" s="14" t="s">
        <v>11</v>
      </c>
      <c r="C69" s="13">
        <v>51018750</v>
      </c>
      <c r="D69" s="14"/>
      <c r="E69" s="14"/>
      <c r="F69" s="14"/>
      <c r="G69" s="14"/>
      <c r="H69" s="14"/>
      <c r="I69" s="14"/>
      <c r="J69" s="14"/>
      <c r="K69" s="14"/>
      <c r="L69" s="14"/>
      <c r="M69" s="14"/>
      <c r="N69" s="14"/>
      <c r="O69" s="14"/>
      <c r="Q69" s="14"/>
      <c r="R69" s="14"/>
      <c r="S69" s="14"/>
      <c r="T69" s="14"/>
    </row>
    <row r="70" spans="1:20" x14ac:dyDescent="0.25">
      <c r="A70" s="13">
        <v>1</v>
      </c>
      <c r="Q70" s="14"/>
      <c r="R70" s="14"/>
      <c r="S70" s="14"/>
      <c r="T70" s="14"/>
    </row>
    <row r="71" spans="1:20" x14ac:dyDescent="0.25">
      <c r="Q71" s="14"/>
      <c r="R71" s="14"/>
      <c r="S71" s="14"/>
      <c r="T71" s="14"/>
    </row>
    <row r="72" spans="1:20" x14ac:dyDescent="0.25">
      <c r="A72" t="s">
        <v>69</v>
      </c>
      <c r="B72" s="14" t="s">
        <v>69</v>
      </c>
      <c r="C72" t="s">
        <v>69</v>
      </c>
    </row>
    <row r="73" spans="1:20" x14ac:dyDescent="0.25">
      <c r="A73" t="s">
        <v>69</v>
      </c>
      <c r="B73" t="s">
        <v>132</v>
      </c>
      <c r="C73" t="s">
        <v>69</v>
      </c>
    </row>
    <row r="74" spans="1:20" x14ac:dyDescent="0.25">
      <c r="A74" t="s">
        <v>69</v>
      </c>
      <c r="B74" t="s">
        <v>133</v>
      </c>
      <c r="C74" t="s">
        <v>69</v>
      </c>
    </row>
    <row r="75" spans="1:20" x14ac:dyDescent="0.25">
      <c r="A75" t="s">
        <v>69</v>
      </c>
      <c r="B75" t="s">
        <v>134</v>
      </c>
      <c r="C75" t="s">
        <v>69</v>
      </c>
    </row>
    <row r="76" spans="1:20" x14ac:dyDescent="0.25">
      <c r="A76" t="s">
        <v>69</v>
      </c>
      <c r="B76" t="s">
        <v>135</v>
      </c>
      <c r="C76" t="s">
        <v>69</v>
      </c>
    </row>
    <row r="77" spans="1:20" x14ac:dyDescent="0.25">
      <c r="A77" t="s">
        <v>69</v>
      </c>
      <c r="B77" t="s">
        <v>136</v>
      </c>
      <c r="C77" t="s">
        <v>69</v>
      </c>
    </row>
    <row r="78" spans="1:20" x14ac:dyDescent="0.25">
      <c r="A78" t="s">
        <v>70</v>
      </c>
      <c r="B78" t="s">
        <v>70</v>
      </c>
      <c r="C78" t="s">
        <v>70</v>
      </c>
    </row>
    <row r="79" spans="1:20" x14ac:dyDescent="0.25">
      <c r="A79" t="s">
        <v>70</v>
      </c>
      <c r="B79" t="s">
        <v>137</v>
      </c>
      <c r="C79" t="s">
        <v>70</v>
      </c>
    </row>
    <row r="80" spans="1:20" x14ac:dyDescent="0.25">
      <c r="A80" t="s">
        <v>70</v>
      </c>
      <c r="B80" t="s">
        <v>138</v>
      </c>
      <c r="C80" t="s">
        <v>70</v>
      </c>
    </row>
    <row r="81" spans="1:3" x14ac:dyDescent="0.25">
      <c r="A81" t="s">
        <v>70</v>
      </c>
      <c r="B81" t="s">
        <v>139</v>
      </c>
      <c r="C81" t="s">
        <v>70</v>
      </c>
    </row>
    <row r="82" spans="1:3" x14ac:dyDescent="0.25">
      <c r="A82" t="s">
        <v>70</v>
      </c>
      <c r="B82" t="s">
        <v>140</v>
      </c>
      <c r="C82" t="s">
        <v>70</v>
      </c>
    </row>
    <row r="83" spans="1:3" x14ac:dyDescent="0.25">
      <c r="A83" t="s">
        <v>70</v>
      </c>
      <c r="B83" t="s">
        <v>141</v>
      </c>
      <c r="C83" t="s">
        <v>70</v>
      </c>
    </row>
    <row r="84" spans="1:3" x14ac:dyDescent="0.25">
      <c r="A84" t="s">
        <v>71</v>
      </c>
      <c r="B84" t="s">
        <v>71</v>
      </c>
      <c r="C84" t="s">
        <v>71</v>
      </c>
    </row>
    <row r="85" spans="1:3" x14ac:dyDescent="0.25">
      <c r="A85" t="s">
        <v>71</v>
      </c>
      <c r="B85" t="s">
        <v>142</v>
      </c>
      <c r="C85" t="s">
        <v>71</v>
      </c>
    </row>
    <row r="86" spans="1:3" x14ac:dyDescent="0.25">
      <c r="A86" t="s">
        <v>71</v>
      </c>
      <c r="B86" t="s">
        <v>143</v>
      </c>
      <c r="C86" t="s">
        <v>71</v>
      </c>
    </row>
    <row r="87" spans="1:3" x14ac:dyDescent="0.25">
      <c r="A87" t="s">
        <v>71</v>
      </c>
      <c r="B87" t="s">
        <v>144</v>
      </c>
      <c r="C87" t="s">
        <v>71</v>
      </c>
    </row>
    <row r="88" spans="1:3" x14ac:dyDescent="0.25">
      <c r="A88" t="s">
        <v>71</v>
      </c>
      <c r="B88" t="s">
        <v>145</v>
      </c>
      <c r="C88" t="s">
        <v>71</v>
      </c>
    </row>
    <row r="89" spans="1:3" x14ac:dyDescent="0.25">
      <c r="A89" t="s">
        <v>71</v>
      </c>
      <c r="B89" t="s">
        <v>146</v>
      </c>
      <c r="C89" t="s">
        <v>71</v>
      </c>
    </row>
    <row r="90" spans="1:3" x14ac:dyDescent="0.25">
      <c r="A90" t="s">
        <v>71</v>
      </c>
      <c r="B90" t="s">
        <v>147</v>
      </c>
      <c r="C90" t="s">
        <v>71</v>
      </c>
    </row>
    <row r="91" spans="1:3" x14ac:dyDescent="0.25">
      <c r="A91" t="s">
        <v>72</v>
      </c>
      <c r="B91" t="s">
        <v>72</v>
      </c>
      <c r="C91" t="s">
        <v>72</v>
      </c>
    </row>
    <row r="92" spans="1:3" x14ac:dyDescent="0.25">
      <c r="A92" t="s">
        <v>72</v>
      </c>
      <c r="B92" t="s">
        <v>148</v>
      </c>
      <c r="C92" t="s">
        <v>72</v>
      </c>
    </row>
    <row r="93" spans="1:3" x14ac:dyDescent="0.25">
      <c r="A93" t="s">
        <v>72</v>
      </c>
      <c r="B93" t="s">
        <v>149</v>
      </c>
      <c r="C93" t="s">
        <v>72</v>
      </c>
    </row>
    <row r="94" spans="1:3" x14ac:dyDescent="0.25">
      <c r="A94" t="s">
        <v>72</v>
      </c>
      <c r="B94" t="s">
        <v>150</v>
      </c>
      <c r="C94" t="s">
        <v>72</v>
      </c>
    </row>
    <row r="95" spans="1:3" x14ac:dyDescent="0.25">
      <c r="A95" t="s">
        <v>72</v>
      </c>
      <c r="B95" t="s">
        <v>151</v>
      </c>
      <c r="C95" t="s">
        <v>72</v>
      </c>
    </row>
    <row r="96" spans="1:3" x14ac:dyDescent="0.25">
      <c r="A96" t="s">
        <v>72</v>
      </c>
      <c r="B96" t="s">
        <v>245</v>
      </c>
      <c r="C96" t="s">
        <v>72</v>
      </c>
    </row>
    <row r="97" spans="1:3" x14ac:dyDescent="0.25">
      <c r="A97" t="s">
        <v>72</v>
      </c>
      <c r="B97" t="s">
        <v>152</v>
      </c>
      <c r="C97" t="s">
        <v>72</v>
      </c>
    </row>
    <row r="98" spans="1:3" x14ac:dyDescent="0.25">
      <c r="A98" t="s">
        <v>72</v>
      </c>
      <c r="B98" t="s">
        <v>153</v>
      </c>
      <c r="C98" t="s">
        <v>72</v>
      </c>
    </row>
    <row r="99" spans="1:3" x14ac:dyDescent="0.25">
      <c r="A99" t="s">
        <v>72</v>
      </c>
      <c r="B99" t="s">
        <v>154</v>
      </c>
      <c r="C99" t="s">
        <v>72</v>
      </c>
    </row>
    <row r="100" spans="1:3" x14ac:dyDescent="0.25">
      <c r="A100" t="s">
        <v>72</v>
      </c>
      <c r="B100" t="s">
        <v>155</v>
      </c>
      <c r="C100" t="s">
        <v>72</v>
      </c>
    </row>
    <row r="101" spans="1:3" x14ac:dyDescent="0.25">
      <c r="A101" t="s">
        <v>72</v>
      </c>
      <c r="B101" t="s">
        <v>156</v>
      </c>
      <c r="C101" t="s">
        <v>72</v>
      </c>
    </row>
    <row r="102" spans="1:3" x14ac:dyDescent="0.25">
      <c r="A102" t="s">
        <v>72</v>
      </c>
      <c r="B102" t="s">
        <v>157</v>
      </c>
      <c r="C102" t="s">
        <v>72</v>
      </c>
    </row>
    <row r="103" spans="1:3" x14ac:dyDescent="0.25">
      <c r="A103" t="s">
        <v>72</v>
      </c>
      <c r="B103" t="s">
        <v>158</v>
      </c>
      <c r="C103" t="s">
        <v>72</v>
      </c>
    </row>
    <row r="104" spans="1:3" x14ac:dyDescent="0.25">
      <c r="A104" t="s">
        <v>72</v>
      </c>
      <c r="B104" t="s">
        <v>159</v>
      </c>
      <c r="C104" t="s">
        <v>72</v>
      </c>
    </row>
    <row r="105" spans="1:3" x14ac:dyDescent="0.25">
      <c r="A105" t="s">
        <v>72</v>
      </c>
      <c r="B105" t="s">
        <v>160</v>
      </c>
      <c r="C105" t="s">
        <v>72</v>
      </c>
    </row>
    <row r="106" spans="1:3" x14ac:dyDescent="0.25">
      <c r="A106" t="s">
        <v>72</v>
      </c>
      <c r="B106" t="s">
        <v>161</v>
      </c>
      <c r="C106" t="s">
        <v>72</v>
      </c>
    </row>
    <row r="107" spans="1:3" x14ac:dyDescent="0.25">
      <c r="A107" t="s">
        <v>73</v>
      </c>
      <c r="B107" t="s">
        <v>73</v>
      </c>
      <c r="C107" t="s">
        <v>73</v>
      </c>
    </row>
    <row r="108" spans="1:3" x14ac:dyDescent="0.25">
      <c r="A108" t="s">
        <v>73</v>
      </c>
      <c r="B108" t="s">
        <v>162</v>
      </c>
      <c r="C108" t="s">
        <v>73</v>
      </c>
    </row>
    <row r="109" spans="1:3" x14ac:dyDescent="0.25">
      <c r="A109" t="s">
        <v>73</v>
      </c>
      <c r="B109" t="s">
        <v>163</v>
      </c>
      <c r="C109" t="s">
        <v>73</v>
      </c>
    </row>
    <row r="110" spans="1:3" x14ac:dyDescent="0.25">
      <c r="A110" t="s">
        <v>73</v>
      </c>
      <c r="B110" t="s">
        <v>164</v>
      </c>
      <c r="C110" t="s">
        <v>73</v>
      </c>
    </row>
    <row r="111" spans="1:3" x14ac:dyDescent="0.25">
      <c r="A111" t="s">
        <v>73</v>
      </c>
      <c r="B111" t="s">
        <v>165</v>
      </c>
      <c r="C111" t="s">
        <v>73</v>
      </c>
    </row>
    <row r="112" spans="1:3" x14ac:dyDescent="0.25">
      <c r="A112" t="s">
        <v>73</v>
      </c>
      <c r="B112" t="s">
        <v>166</v>
      </c>
      <c r="C112" t="s">
        <v>73</v>
      </c>
    </row>
    <row r="113" spans="1:3" x14ac:dyDescent="0.25">
      <c r="A113" t="s">
        <v>73</v>
      </c>
      <c r="B113" t="s">
        <v>167</v>
      </c>
      <c r="C113" t="s">
        <v>73</v>
      </c>
    </row>
    <row r="114" spans="1:3" x14ac:dyDescent="0.25">
      <c r="A114" t="s">
        <v>73</v>
      </c>
      <c r="B114" t="s">
        <v>168</v>
      </c>
      <c r="C114" t="s">
        <v>73</v>
      </c>
    </row>
    <row r="115" spans="1:3" x14ac:dyDescent="0.25">
      <c r="A115" t="s">
        <v>73</v>
      </c>
      <c r="B115" t="s">
        <v>169</v>
      </c>
      <c r="C115" t="s">
        <v>73</v>
      </c>
    </row>
    <row r="116" spans="1:3" x14ac:dyDescent="0.25">
      <c r="A116" t="s">
        <v>73</v>
      </c>
      <c r="B116" t="s">
        <v>170</v>
      </c>
      <c r="C116" t="s">
        <v>73</v>
      </c>
    </row>
    <row r="117" spans="1:3" x14ac:dyDescent="0.25">
      <c r="A117" t="s">
        <v>73</v>
      </c>
      <c r="B117" t="s">
        <v>171</v>
      </c>
      <c r="C117" t="s">
        <v>73</v>
      </c>
    </row>
    <row r="118" spans="1:3" x14ac:dyDescent="0.25">
      <c r="A118" t="s">
        <v>73</v>
      </c>
      <c r="B118" t="s">
        <v>172</v>
      </c>
      <c r="C118" t="s">
        <v>73</v>
      </c>
    </row>
    <row r="119" spans="1:3" x14ac:dyDescent="0.25">
      <c r="A119" t="s">
        <v>73</v>
      </c>
      <c r="B119" t="s">
        <v>246</v>
      </c>
      <c r="C119" t="s">
        <v>73</v>
      </c>
    </row>
    <row r="120" spans="1:3" x14ac:dyDescent="0.25">
      <c r="A120" t="s">
        <v>73</v>
      </c>
      <c r="B120" t="s">
        <v>173</v>
      </c>
      <c r="C120" t="s">
        <v>73</v>
      </c>
    </row>
    <row r="121" spans="1:3" x14ac:dyDescent="0.25">
      <c r="A121" t="s">
        <v>73</v>
      </c>
      <c r="B121" t="s">
        <v>174</v>
      </c>
      <c r="C121" t="s">
        <v>73</v>
      </c>
    </row>
    <row r="122" spans="1:3" x14ac:dyDescent="0.25">
      <c r="A122" t="s">
        <v>73</v>
      </c>
      <c r="B122" t="s">
        <v>247</v>
      </c>
      <c r="C122" t="s">
        <v>73</v>
      </c>
    </row>
    <row r="123" spans="1:3" x14ac:dyDescent="0.25">
      <c r="A123" t="s">
        <v>73</v>
      </c>
      <c r="B123" t="s">
        <v>175</v>
      </c>
      <c r="C123" t="s">
        <v>73</v>
      </c>
    </row>
    <row r="124" spans="1:3" x14ac:dyDescent="0.25">
      <c r="A124" t="s">
        <v>73</v>
      </c>
      <c r="B124" t="s">
        <v>176</v>
      </c>
      <c r="C124" t="s">
        <v>73</v>
      </c>
    </row>
    <row r="125" spans="1:3" x14ac:dyDescent="0.25">
      <c r="A125" t="s">
        <v>113</v>
      </c>
      <c r="B125" t="s">
        <v>113</v>
      </c>
      <c r="C125" t="s">
        <v>113</v>
      </c>
    </row>
    <row r="126" spans="1:3" x14ac:dyDescent="0.25">
      <c r="A126" t="s">
        <v>113</v>
      </c>
      <c r="B126" t="s">
        <v>177</v>
      </c>
      <c r="C126" t="s">
        <v>113</v>
      </c>
    </row>
    <row r="127" spans="1:3" x14ac:dyDescent="0.25">
      <c r="A127" t="s">
        <v>113</v>
      </c>
      <c r="B127" t="s">
        <v>178</v>
      </c>
      <c r="C127" t="s">
        <v>113</v>
      </c>
    </row>
    <row r="128" spans="1:3" x14ac:dyDescent="0.25">
      <c r="A128" t="s">
        <v>113</v>
      </c>
      <c r="B128" t="s">
        <v>179</v>
      </c>
      <c r="C128" t="s">
        <v>113</v>
      </c>
    </row>
    <row r="129" spans="1:3" x14ac:dyDescent="0.25">
      <c r="A129" t="s">
        <v>113</v>
      </c>
      <c r="B129" t="s">
        <v>180</v>
      </c>
      <c r="C129" t="s">
        <v>113</v>
      </c>
    </row>
    <row r="130" spans="1:3" x14ac:dyDescent="0.25">
      <c r="A130" t="s">
        <v>113</v>
      </c>
      <c r="B130" t="s">
        <v>181</v>
      </c>
      <c r="C130" t="s">
        <v>113</v>
      </c>
    </row>
    <row r="131" spans="1:3" x14ac:dyDescent="0.25">
      <c r="A131" t="s">
        <v>113</v>
      </c>
      <c r="B131" t="s">
        <v>248</v>
      </c>
      <c r="C131" t="s">
        <v>113</v>
      </c>
    </row>
    <row r="132" spans="1:3" x14ac:dyDescent="0.25">
      <c r="A132" t="s">
        <v>113</v>
      </c>
      <c r="B132" t="s">
        <v>182</v>
      </c>
      <c r="C132" t="s">
        <v>113</v>
      </c>
    </row>
    <row r="133" spans="1:3" x14ac:dyDescent="0.25">
      <c r="A133" t="s">
        <v>113</v>
      </c>
      <c r="B133" t="s">
        <v>249</v>
      </c>
      <c r="C133" t="s">
        <v>113</v>
      </c>
    </row>
    <row r="134" spans="1:3" x14ac:dyDescent="0.25">
      <c r="A134" t="s">
        <v>113</v>
      </c>
      <c r="B134" t="s">
        <v>183</v>
      </c>
      <c r="C134" t="s">
        <v>113</v>
      </c>
    </row>
    <row r="135" spans="1:3" x14ac:dyDescent="0.25">
      <c r="A135" t="s">
        <v>113</v>
      </c>
      <c r="B135" t="s">
        <v>250</v>
      </c>
      <c r="C135" t="s">
        <v>113</v>
      </c>
    </row>
    <row r="136" spans="1:3" x14ac:dyDescent="0.25">
      <c r="A136" t="s">
        <v>113</v>
      </c>
      <c r="B136" t="s">
        <v>184</v>
      </c>
      <c r="C136" t="s">
        <v>113</v>
      </c>
    </row>
    <row r="137" spans="1:3" x14ac:dyDescent="0.25">
      <c r="A137" t="s">
        <v>113</v>
      </c>
      <c r="B137" t="s">
        <v>185</v>
      </c>
      <c r="C137" t="s">
        <v>113</v>
      </c>
    </row>
    <row r="138" spans="1:3" x14ac:dyDescent="0.25">
      <c r="A138" t="s">
        <v>113</v>
      </c>
      <c r="B138" t="s">
        <v>186</v>
      </c>
      <c r="C138" t="s">
        <v>113</v>
      </c>
    </row>
    <row r="139" spans="1:3" x14ac:dyDescent="0.25">
      <c r="A139" t="s">
        <v>74</v>
      </c>
      <c r="B139" t="s">
        <v>74</v>
      </c>
      <c r="C139" t="s">
        <v>74</v>
      </c>
    </row>
    <row r="140" spans="1:3" x14ac:dyDescent="0.25">
      <c r="A140" t="s">
        <v>74</v>
      </c>
      <c r="B140" t="s">
        <v>187</v>
      </c>
      <c r="C140" t="s">
        <v>74</v>
      </c>
    </row>
    <row r="141" spans="1:3" x14ac:dyDescent="0.25">
      <c r="A141" t="s">
        <v>74</v>
      </c>
      <c r="B141" t="s">
        <v>188</v>
      </c>
      <c r="C141" t="s">
        <v>74</v>
      </c>
    </row>
    <row r="142" spans="1:3" x14ac:dyDescent="0.25">
      <c r="A142" t="s">
        <v>74</v>
      </c>
      <c r="B142" t="s">
        <v>189</v>
      </c>
      <c r="C142" t="s">
        <v>74</v>
      </c>
    </row>
    <row r="143" spans="1:3" x14ac:dyDescent="0.25">
      <c r="A143" t="s">
        <v>74</v>
      </c>
      <c r="B143" t="s">
        <v>190</v>
      </c>
      <c r="C143" t="s">
        <v>74</v>
      </c>
    </row>
    <row r="144" spans="1:3" x14ac:dyDescent="0.25">
      <c r="A144" t="s">
        <v>74</v>
      </c>
      <c r="B144" t="s">
        <v>191</v>
      </c>
      <c r="C144" t="s">
        <v>74</v>
      </c>
    </row>
    <row r="145" spans="1:3" x14ac:dyDescent="0.25">
      <c r="A145" t="s">
        <v>74</v>
      </c>
      <c r="B145" t="s">
        <v>192</v>
      </c>
      <c r="C145" t="s">
        <v>74</v>
      </c>
    </row>
    <row r="146" spans="1:3" x14ac:dyDescent="0.25">
      <c r="A146" t="s">
        <v>74</v>
      </c>
      <c r="B146" t="s">
        <v>193</v>
      </c>
      <c r="C146" t="s">
        <v>74</v>
      </c>
    </row>
    <row r="147" spans="1:3" x14ac:dyDescent="0.25">
      <c r="A147" t="s">
        <v>74</v>
      </c>
      <c r="B147" t="s">
        <v>194</v>
      </c>
      <c r="C147" t="s">
        <v>74</v>
      </c>
    </row>
    <row r="148" spans="1:3" x14ac:dyDescent="0.25">
      <c r="A148" t="s">
        <v>74</v>
      </c>
      <c r="B148" t="s">
        <v>251</v>
      </c>
      <c r="C148" t="s">
        <v>74</v>
      </c>
    </row>
    <row r="149" spans="1:3" x14ac:dyDescent="0.25">
      <c r="A149" t="s">
        <v>74</v>
      </c>
      <c r="B149" t="s">
        <v>252</v>
      </c>
      <c r="C149" t="s">
        <v>74</v>
      </c>
    </row>
    <row r="150" spans="1:3" x14ac:dyDescent="0.25">
      <c r="A150" t="s">
        <v>74</v>
      </c>
      <c r="B150" t="s">
        <v>195</v>
      </c>
      <c r="C150" t="s">
        <v>74</v>
      </c>
    </row>
    <row r="151" spans="1:3" x14ac:dyDescent="0.25">
      <c r="A151" t="s">
        <v>74</v>
      </c>
      <c r="B151" t="s">
        <v>253</v>
      </c>
      <c r="C151" t="s">
        <v>74</v>
      </c>
    </row>
    <row r="152" spans="1:3" x14ac:dyDescent="0.25">
      <c r="A152" t="s">
        <v>74</v>
      </c>
      <c r="B152" t="s">
        <v>196</v>
      </c>
      <c r="C152" t="s">
        <v>74</v>
      </c>
    </row>
    <row r="153" spans="1:3" x14ac:dyDescent="0.25">
      <c r="A153" t="s">
        <v>74</v>
      </c>
      <c r="B153" t="s">
        <v>197</v>
      </c>
      <c r="C153" t="s">
        <v>74</v>
      </c>
    </row>
    <row r="154" spans="1:3" x14ac:dyDescent="0.25">
      <c r="A154" t="s">
        <v>74</v>
      </c>
      <c r="B154" t="s">
        <v>198</v>
      </c>
      <c r="C154" t="s">
        <v>74</v>
      </c>
    </row>
    <row r="155" spans="1:3" x14ac:dyDescent="0.25">
      <c r="A155" t="s">
        <v>74</v>
      </c>
      <c r="B155" t="s">
        <v>199</v>
      </c>
      <c r="C155" t="s">
        <v>74</v>
      </c>
    </row>
    <row r="156" spans="1:3" x14ac:dyDescent="0.25">
      <c r="A156" t="s">
        <v>74</v>
      </c>
      <c r="B156" t="s">
        <v>200</v>
      </c>
      <c r="C156" t="s">
        <v>74</v>
      </c>
    </row>
    <row r="157" spans="1:3" x14ac:dyDescent="0.25">
      <c r="A157" t="s">
        <v>74</v>
      </c>
      <c r="B157" t="s">
        <v>201</v>
      </c>
      <c r="C157" t="s">
        <v>74</v>
      </c>
    </row>
    <row r="158" spans="1:3" x14ac:dyDescent="0.25">
      <c r="A158" t="s">
        <v>74</v>
      </c>
      <c r="B158" t="s">
        <v>202</v>
      </c>
      <c r="C158" t="s">
        <v>74</v>
      </c>
    </row>
    <row r="159" spans="1:3" x14ac:dyDescent="0.25">
      <c r="A159" t="s">
        <v>75</v>
      </c>
      <c r="B159" t="s">
        <v>75</v>
      </c>
      <c r="C159" t="s">
        <v>75</v>
      </c>
    </row>
    <row r="160" spans="1:3" x14ac:dyDescent="0.25">
      <c r="A160" t="s">
        <v>75</v>
      </c>
      <c r="B160" t="s">
        <v>203</v>
      </c>
      <c r="C160" t="s">
        <v>75</v>
      </c>
    </row>
    <row r="161" spans="1:3" x14ac:dyDescent="0.25">
      <c r="A161" t="s">
        <v>75</v>
      </c>
      <c r="B161" t="s">
        <v>204</v>
      </c>
      <c r="C161" t="s">
        <v>75</v>
      </c>
    </row>
    <row r="162" spans="1:3" x14ac:dyDescent="0.25">
      <c r="A162" t="s">
        <v>75</v>
      </c>
      <c r="B162" t="s">
        <v>205</v>
      </c>
      <c r="C162" t="s">
        <v>75</v>
      </c>
    </row>
    <row r="163" spans="1:3" x14ac:dyDescent="0.25">
      <c r="A163" t="s">
        <v>75</v>
      </c>
      <c r="B163" t="s">
        <v>206</v>
      </c>
      <c r="C163" t="s">
        <v>75</v>
      </c>
    </row>
    <row r="164" spans="1:3" x14ac:dyDescent="0.25">
      <c r="A164" t="s">
        <v>75</v>
      </c>
      <c r="B164" t="s">
        <v>207</v>
      </c>
      <c r="C164" t="s">
        <v>75</v>
      </c>
    </row>
    <row r="165" spans="1:3" x14ac:dyDescent="0.25">
      <c r="A165" t="s">
        <v>75</v>
      </c>
      <c r="B165" t="s">
        <v>254</v>
      </c>
      <c r="C165" t="s">
        <v>75</v>
      </c>
    </row>
    <row r="166" spans="1:3" x14ac:dyDescent="0.25">
      <c r="A166" t="s">
        <v>75</v>
      </c>
      <c r="B166" t="s">
        <v>255</v>
      </c>
      <c r="C166" t="s">
        <v>75</v>
      </c>
    </row>
    <row r="167" spans="1:3" x14ac:dyDescent="0.25">
      <c r="A167" t="s">
        <v>75</v>
      </c>
      <c r="B167" t="s">
        <v>208</v>
      </c>
      <c r="C167" t="s">
        <v>75</v>
      </c>
    </row>
    <row r="168" spans="1:3" x14ac:dyDescent="0.25">
      <c r="A168" t="s">
        <v>75</v>
      </c>
      <c r="B168" t="s">
        <v>209</v>
      </c>
      <c r="C168" t="s">
        <v>75</v>
      </c>
    </row>
    <row r="169" spans="1:3" x14ac:dyDescent="0.25">
      <c r="A169" t="s">
        <v>75</v>
      </c>
      <c r="B169" t="s">
        <v>256</v>
      </c>
      <c r="C169" t="s">
        <v>75</v>
      </c>
    </row>
    <row r="170" spans="1:3" x14ac:dyDescent="0.25">
      <c r="A170" t="s">
        <v>75</v>
      </c>
      <c r="B170" t="s">
        <v>257</v>
      </c>
      <c r="C170" t="s">
        <v>75</v>
      </c>
    </row>
    <row r="171" spans="1:3" x14ac:dyDescent="0.25">
      <c r="A171" t="s">
        <v>75</v>
      </c>
      <c r="B171" t="s">
        <v>210</v>
      </c>
      <c r="C171" t="s">
        <v>75</v>
      </c>
    </row>
    <row r="172" spans="1:3" x14ac:dyDescent="0.25">
      <c r="A172" t="s">
        <v>75</v>
      </c>
      <c r="B172" t="s">
        <v>211</v>
      </c>
      <c r="C172" t="s">
        <v>75</v>
      </c>
    </row>
    <row r="173" spans="1:3" x14ac:dyDescent="0.25">
      <c r="A173" t="s">
        <v>75</v>
      </c>
      <c r="B173" t="s">
        <v>212</v>
      </c>
      <c r="C173" t="s">
        <v>75</v>
      </c>
    </row>
    <row r="174" spans="1:3" x14ac:dyDescent="0.25">
      <c r="A174" t="s">
        <v>76</v>
      </c>
      <c r="B174" t="s">
        <v>76</v>
      </c>
      <c r="C174" t="s">
        <v>76</v>
      </c>
    </row>
    <row r="175" spans="1:3" x14ac:dyDescent="0.25">
      <c r="A175" t="s">
        <v>76</v>
      </c>
      <c r="B175" t="s">
        <v>213</v>
      </c>
      <c r="C175" t="s">
        <v>76</v>
      </c>
    </row>
    <row r="176" spans="1:3" x14ac:dyDescent="0.25">
      <c r="A176" t="s">
        <v>76</v>
      </c>
      <c r="B176" t="s">
        <v>214</v>
      </c>
      <c r="C176" t="s">
        <v>76</v>
      </c>
    </row>
    <row r="177" spans="1:3" x14ac:dyDescent="0.25">
      <c r="A177" t="s">
        <v>76</v>
      </c>
      <c r="B177" t="s">
        <v>215</v>
      </c>
      <c r="C177" t="s">
        <v>76</v>
      </c>
    </row>
    <row r="178" spans="1:3" x14ac:dyDescent="0.25">
      <c r="A178" t="s">
        <v>76</v>
      </c>
      <c r="B178" t="s">
        <v>216</v>
      </c>
      <c r="C178" t="s">
        <v>76</v>
      </c>
    </row>
    <row r="179" spans="1:3" x14ac:dyDescent="0.25">
      <c r="A179" t="s">
        <v>76</v>
      </c>
      <c r="B179" t="s">
        <v>217</v>
      </c>
      <c r="C179" t="s">
        <v>76</v>
      </c>
    </row>
    <row r="180" spans="1:3" x14ac:dyDescent="0.25">
      <c r="A180" t="s">
        <v>76</v>
      </c>
      <c r="B180" t="s">
        <v>218</v>
      </c>
      <c r="C180" t="s">
        <v>76</v>
      </c>
    </row>
    <row r="181" spans="1:3" x14ac:dyDescent="0.25">
      <c r="A181" t="s">
        <v>76</v>
      </c>
      <c r="B181" t="s">
        <v>219</v>
      </c>
      <c r="C181" t="s">
        <v>76</v>
      </c>
    </row>
    <row r="182" spans="1:3" x14ac:dyDescent="0.25">
      <c r="A182" t="s">
        <v>76</v>
      </c>
      <c r="B182" t="s">
        <v>220</v>
      </c>
      <c r="C182" t="s">
        <v>76</v>
      </c>
    </row>
    <row r="183" spans="1:3" x14ac:dyDescent="0.25">
      <c r="A183" t="s">
        <v>76</v>
      </c>
      <c r="B183" t="s">
        <v>221</v>
      </c>
      <c r="C183" t="s">
        <v>76</v>
      </c>
    </row>
    <row r="184" spans="1:3" x14ac:dyDescent="0.25">
      <c r="A184" t="s">
        <v>76</v>
      </c>
      <c r="B184" t="s">
        <v>222</v>
      </c>
      <c r="C184" t="s">
        <v>76</v>
      </c>
    </row>
    <row r="185" spans="1:3" x14ac:dyDescent="0.25">
      <c r="A185" t="s">
        <v>76</v>
      </c>
      <c r="B185" t="s">
        <v>223</v>
      </c>
      <c r="C185" t="s">
        <v>76</v>
      </c>
    </row>
    <row r="186" spans="1:3" x14ac:dyDescent="0.25">
      <c r="A186" t="s">
        <v>76</v>
      </c>
      <c r="B186" t="s">
        <v>224</v>
      </c>
      <c r="C186" t="s">
        <v>76</v>
      </c>
    </row>
    <row r="187" spans="1:3" x14ac:dyDescent="0.25">
      <c r="A187" t="s">
        <v>76</v>
      </c>
      <c r="B187" t="s">
        <v>225</v>
      </c>
      <c r="C187" t="s">
        <v>76</v>
      </c>
    </row>
    <row r="188" spans="1:3" x14ac:dyDescent="0.25">
      <c r="A188" t="s">
        <v>76</v>
      </c>
      <c r="B188" t="s">
        <v>226</v>
      </c>
      <c r="C188" t="s">
        <v>76</v>
      </c>
    </row>
    <row r="189" spans="1:3" x14ac:dyDescent="0.25">
      <c r="A189" t="s">
        <v>77</v>
      </c>
      <c r="B189" t="s">
        <v>77</v>
      </c>
      <c r="C189" t="s">
        <v>77</v>
      </c>
    </row>
    <row r="190" spans="1:3" x14ac:dyDescent="0.25">
      <c r="A190" t="s">
        <v>77</v>
      </c>
      <c r="B190" t="s">
        <v>227</v>
      </c>
      <c r="C190" t="s">
        <v>77</v>
      </c>
    </row>
    <row r="191" spans="1:3" x14ac:dyDescent="0.25">
      <c r="A191" t="s">
        <v>77</v>
      </c>
      <c r="B191" t="s">
        <v>228</v>
      </c>
      <c r="C191" t="s">
        <v>77</v>
      </c>
    </row>
    <row r="192" spans="1:3" x14ac:dyDescent="0.25">
      <c r="A192" t="s">
        <v>77</v>
      </c>
      <c r="B192" t="s">
        <v>229</v>
      </c>
      <c r="C192" t="s">
        <v>77</v>
      </c>
    </row>
    <row r="193" spans="1:3" x14ac:dyDescent="0.25">
      <c r="A193" t="s">
        <v>77</v>
      </c>
      <c r="B193" t="s">
        <v>258</v>
      </c>
      <c r="C193" t="s">
        <v>77</v>
      </c>
    </row>
    <row r="194" spans="1:3" x14ac:dyDescent="0.25">
      <c r="A194" t="s">
        <v>77</v>
      </c>
      <c r="B194" t="s">
        <v>230</v>
      </c>
      <c r="C194" t="s">
        <v>77</v>
      </c>
    </row>
    <row r="195" spans="1:3" x14ac:dyDescent="0.25">
      <c r="A195" t="s">
        <v>77</v>
      </c>
      <c r="B195" t="s">
        <v>231</v>
      </c>
      <c r="C195" t="s">
        <v>77</v>
      </c>
    </row>
    <row r="196" spans="1:3" x14ac:dyDescent="0.25">
      <c r="A196" t="s">
        <v>78</v>
      </c>
      <c r="B196" t="s">
        <v>78</v>
      </c>
      <c r="C196" t="s">
        <v>78</v>
      </c>
    </row>
    <row r="197" spans="1:3" x14ac:dyDescent="0.25">
      <c r="A197" t="s">
        <v>78</v>
      </c>
      <c r="B197" t="s">
        <v>232</v>
      </c>
      <c r="C197" t="s">
        <v>78</v>
      </c>
    </row>
    <row r="198" spans="1:3" x14ac:dyDescent="0.25">
      <c r="A198" t="s">
        <v>78</v>
      </c>
      <c r="B198" t="s">
        <v>259</v>
      </c>
      <c r="C198" t="s">
        <v>78</v>
      </c>
    </row>
    <row r="199" spans="1:3" x14ac:dyDescent="0.25">
      <c r="A199" t="s">
        <v>78</v>
      </c>
      <c r="B199" t="s">
        <v>233</v>
      </c>
      <c r="C199" t="s">
        <v>78</v>
      </c>
    </row>
    <row r="200" spans="1:3" x14ac:dyDescent="0.25">
      <c r="A200" t="s">
        <v>78</v>
      </c>
      <c r="B200" t="s">
        <v>234</v>
      </c>
      <c r="C200" t="s">
        <v>78</v>
      </c>
    </row>
    <row r="201" spans="1:3" x14ac:dyDescent="0.25">
      <c r="A201" t="s">
        <v>78</v>
      </c>
      <c r="B201" t="s">
        <v>235</v>
      </c>
      <c r="C201" t="s">
        <v>78</v>
      </c>
    </row>
    <row r="202" spans="1:3" x14ac:dyDescent="0.25">
      <c r="A202" t="s">
        <v>79</v>
      </c>
      <c r="B202" t="s">
        <v>79</v>
      </c>
      <c r="C202" t="s">
        <v>79</v>
      </c>
    </row>
    <row r="203" spans="1:3" x14ac:dyDescent="0.25">
      <c r="A203" t="s">
        <v>79</v>
      </c>
      <c r="B203" t="s">
        <v>236</v>
      </c>
      <c r="C203" t="s">
        <v>79</v>
      </c>
    </row>
    <row r="204" spans="1:3" x14ac:dyDescent="0.25">
      <c r="A204" t="s">
        <v>79</v>
      </c>
      <c r="B204" t="s">
        <v>237</v>
      </c>
      <c r="C204" t="s">
        <v>79</v>
      </c>
    </row>
    <row r="205" spans="1:3" x14ac:dyDescent="0.25">
      <c r="A205" t="s">
        <v>79</v>
      </c>
      <c r="B205" t="s">
        <v>238</v>
      </c>
      <c r="C205" t="s">
        <v>79</v>
      </c>
    </row>
    <row r="206" spans="1:3" x14ac:dyDescent="0.25">
      <c r="A206" t="s">
        <v>79</v>
      </c>
      <c r="B206" t="s">
        <v>239</v>
      </c>
      <c r="C206" t="s">
        <v>79</v>
      </c>
    </row>
    <row r="207" spans="1:3" x14ac:dyDescent="0.25">
      <c r="A207" t="s">
        <v>79</v>
      </c>
      <c r="B207" t="s">
        <v>260</v>
      </c>
      <c r="C207" t="s">
        <v>79</v>
      </c>
    </row>
    <row r="208" spans="1:3" x14ac:dyDescent="0.25">
      <c r="A208" t="s">
        <v>80</v>
      </c>
      <c r="B208" t="s">
        <v>80</v>
      </c>
      <c r="C208" t="s">
        <v>80</v>
      </c>
    </row>
    <row r="209" spans="1:3" x14ac:dyDescent="0.25">
      <c r="A209" t="s">
        <v>80</v>
      </c>
      <c r="B209" t="s">
        <v>240</v>
      </c>
      <c r="C209" t="s">
        <v>80</v>
      </c>
    </row>
    <row r="210" spans="1:3" x14ac:dyDescent="0.25">
      <c r="A210" t="s">
        <v>80</v>
      </c>
      <c r="B210" t="s">
        <v>241</v>
      </c>
      <c r="C210" t="s">
        <v>80</v>
      </c>
    </row>
    <row r="211" spans="1:3" x14ac:dyDescent="0.25">
      <c r="A211" t="s">
        <v>80</v>
      </c>
      <c r="B211" t="s">
        <v>242</v>
      </c>
      <c r="C211" t="s">
        <v>80</v>
      </c>
    </row>
    <row r="212" spans="1:3" x14ac:dyDescent="0.25">
      <c r="A212" t="s">
        <v>80</v>
      </c>
      <c r="B212" t="s">
        <v>243</v>
      </c>
      <c r="C212" t="s">
        <v>80</v>
      </c>
    </row>
    <row r="213" spans="1:3" x14ac:dyDescent="0.25">
      <c r="A213" t="s">
        <v>80</v>
      </c>
      <c r="B213" t="s">
        <v>244</v>
      </c>
      <c r="C213" t="s">
        <v>80</v>
      </c>
    </row>
  </sheetData>
  <mergeCells count="119">
    <mergeCell ref="U25:U26"/>
    <mergeCell ref="V25:V26"/>
    <mergeCell ref="G37:O38"/>
    <mergeCell ref="A40:D40"/>
    <mergeCell ref="E40:L40"/>
    <mergeCell ref="G31:H31"/>
    <mergeCell ref="E39:O39"/>
    <mergeCell ref="A36:O36"/>
    <mergeCell ref="A39:D39"/>
    <mergeCell ref="A37:D37"/>
    <mergeCell ref="A38:D38"/>
    <mergeCell ref="E37:F37"/>
    <mergeCell ref="E38:F38"/>
    <mergeCell ref="W25:W26"/>
    <mergeCell ref="X25:X26"/>
    <mergeCell ref="E28:F28"/>
    <mergeCell ref="G28:H28"/>
    <mergeCell ref="I28:J28"/>
    <mergeCell ref="K28:L28"/>
    <mergeCell ref="A28:D28"/>
    <mergeCell ref="S25:S26"/>
    <mergeCell ref="M28:O35"/>
    <mergeCell ref="T25:T26"/>
    <mergeCell ref="V31:X31"/>
    <mergeCell ref="Q34:R34"/>
    <mergeCell ref="Q33:R33"/>
    <mergeCell ref="A30:D30"/>
    <mergeCell ref="A32:D32"/>
    <mergeCell ref="A31:D31"/>
    <mergeCell ref="A34:D34"/>
    <mergeCell ref="E35:F35"/>
    <mergeCell ref="I30:J30"/>
    <mergeCell ref="K30:L30"/>
    <mergeCell ref="I31:J31"/>
    <mergeCell ref="K31:L31"/>
    <mergeCell ref="G30:H30"/>
    <mergeCell ref="G32:H32"/>
    <mergeCell ref="A54:C54"/>
    <mergeCell ref="D54:F54"/>
    <mergeCell ref="G53:L53"/>
    <mergeCell ref="M53:O53"/>
    <mergeCell ref="A55:C55"/>
    <mergeCell ref="D55:F55"/>
    <mergeCell ref="G55:L55"/>
    <mergeCell ref="M55:O55"/>
    <mergeCell ref="N51:O51"/>
    <mergeCell ref="A52:C52"/>
    <mergeCell ref="D52:F52"/>
    <mergeCell ref="G52:L52"/>
    <mergeCell ref="M52:O52"/>
    <mergeCell ref="A53:C53"/>
    <mergeCell ref="D53:F53"/>
    <mergeCell ref="G54:L54"/>
    <mergeCell ref="M54:O54"/>
    <mergeCell ref="A51:B51"/>
    <mergeCell ref="C51:D51"/>
    <mergeCell ref="E51:F51"/>
    <mergeCell ref="G51:I51"/>
    <mergeCell ref="J51:K51"/>
    <mergeCell ref="L51:M51"/>
    <mergeCell ref="J50:K50"/>
    <mergeCell ref="L50:M50"/>
    <mergeCell ref="N50:O50"/>
    <mergeCell ref="A49:B49"/>
    <mergeCell ref="C49:D49"/>
    <mergeCell ref="E49:F49"/>
    <mergeCell ref="G49:I49"/>
    <mergeCell ref="J49:K49"/>
    <mergeCell ref="L49:M49"/>
    <mergeCell ref="A50:B50"/>
    <mergeCell ref="C50:D50"/>
    <mergeCell ref="E50:F50"/>
    <mergeCell ref="G50:I50"/>
    <mergeCell ref="A47:O47"/>
    <mergeCell ref="A48:B48"/>
    <mergeCell ref="C48:D48"/>
    <mergeCell ref="E48:F48"/>
    <mergeCell ref="G48:I48"/>
    <mergeCell ref="J48:K48"/>
    <mergeCell ref="L48:M48"/>
    <mergeCell ref="N48:O48"/>
    <mergeCell ref="N49:O49"/>
    <mergeCell ref="A41:O41"/>
    <mergeCell ref="A46:C46"/>
    <mergeCell ref="D46:F46"/>
    <mergeCell ref="A42:C42"/>
    <mergeCell ref="D42:E42"/>
    <mergeCell ref="N42:O42"/>
    <mergeCell ref="A44:C44"/>
    <mergeCell ref="D44:F44"/>
    <mergeCell ref="G44:O46"/>
    <mergeCell ref="A45:C45"/>
    <mergeCell ref="D45:F45"/>
    <mergeCell ref="A43:C43"/>
    <mergeCell ref="D43:E43"/>
    <mergeCell ref="F42:M42"/>
    <mergeCell ref="F43:M43"/>
    <mergeCell ref="N43:O43"/>
    <mergeCell ref="A1:O1"/>
    <mergeCell ref="A2:A3"/>
    <mergeCell ref="A25:O26"/>
    <mergeCell ref="A27:O27"/>
    <mergeCell ref="I29:J29"/>
    <mergeCell ref="K29:L29"/>
    <mergeCell ref="I34:J34"/>
    <mergeCell ref="K34:L34"/>
    <mergeCell ref="G35:L35"/>
    <mergeCell ref="I32:J32"/>
    <mergeCell ref="K32:L32"/>
    <mergeCell ref="G29:H29"/>
    <mergeCell ref="E29:F29"/>
    <mergeCell ref="E30:F30"/>
    <mergeCell ref="E32:F32"/>
    <mergeCell ref="E31:F31"/>
    <mergeCell ref="E34:F34"/>
    <mergeCell ref="A29:D29"/>
    <mergeCell ref="A33:L33"/>
    <mergeCell ref="A35:D35"/>
    <mergeCell ref="G34:H34"/>
  </mergeCells>
  <dataValidations count="8">
    <dataValidation type="list" allowBlank="1" showInputMessage="1" showErrorMessage="1" sqref="M52:O52">
      <formula1>$B$57:$B$69</formula1>
    </dataValidation>
    <dataValidation type="list" allowBlank="1" showInputMessage="1" showErrorMessage="1" sqref="D42:E42 E37:F37">
      <formula1>$Q$2:$Q$19</formula1>
    </dataValidation>
    <dataValidation type="list" allowBlank="1" showInputMessage="1" showErrorMessage="1" sqref="D43:E43 E38">
      <formula1>$R$1:$AC$1</formula1>
    </dataValidation>
    <dataValidation type="date" allowBlank="1" showInputMessage="1" showErrorMessage="1" sqref="G48:H48">
      <formula1>40057</formula1>
      <formula2>45657</formula2>
    </dataValidation>
    <dataValidation type="list" allowBlank="1" showInputMessage="1" showErrorMessage="1" sqref="E30:L30">
      <formula1>$C$3:$O$3</formula1>
    </dataValidation>
    <dataValidation type="list" allowBlank="1" showInputMessage="1" showErrorMessage="1" sqref="E29:L29">
      <formula1>$B$4:$B$24</formula1>
    </dataValidation>
    <dataValidation type="date" allowBlank="1" showInputMessage="1" showErrorMessage="1" sqref="C48:F48 J48:O48">
      <formula1>40330</formula1>
      <formula2>46022</formula2>
    </dataValidation>
    <dataValidation type="list" showInputMessage="1" showErrorMessage="1" sqref="E39">
      <formula1>$B$72:$B$213</formula1>
    </dataValidation>
  </dataValidations>
  <pageMargins left="0.7" right="0.7" top="0.75" bottom="0.75" header="0.3" footer="0.3"/>
  <pageSetup paperSize="9" scale="81"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4</vt:i4>
      </vt:variant>
    </vt:vector>
  </HeadingPairs>
  <TitlesOfParts>
    <vt:vector size="4" baseType="lpstr">
      <vt:lpstr>Diploma</vt:lpstr>
      <vt:lpstr>Bilanço</vt:lpstr>
      <vt:lpstr>Ciro</vt:lpstr>
      <vt:lpstr>İş Deneyim</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Dizüstü</dc:creator>
  <cp:lastModifiedBy>Dogukan Aras</cp:lastModifiedBy>
  <dcterms:created xsi:type="dcterms:W3CDTF">2024-09-03T10:37:05Z</dcterms:created>
  <dcterms:modified xsi:type="dcterms:W3CDTF">2025-05-13T11:28:15Z</dcterms:modified>
</cp:coreProperties>
</file>