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aglan.ozkan\Desktop\"/>
    </mc:Choice>
  </mc:AlternateContent>
  <bookViews>
    <workbookView xWindow="0" yWindow="0" windowWidth="4290" windowHeight="8745"/>
  </bookViews>
  <sheets>
    <sheet name="Yambis" sheetId="10" r:id="rId1"/>
  </sheets>
  <definedNames>
    <definedName name="_xlnm.Print_Area" localSheetId="0">Yambis!$A$1:$X$73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0" l="1"/>
  <c r="O22" i="10"/>
  <c r="I67" i="10"/>
  <c r="G62" i="10"/>
  <c r="H65" i="10" s="1"/>
  <c r="F62" i="10"/>
  <c r="F57" i="10"/>
  <c r="G57" i="10" s="1"/>
  <c r="H60" i="10" s="1"/>
  <c r="F52" i="10"/>
  <c r="G52" i="10" s="1"/>
  <c r="H55" i="10" s="1"/>
  <c r="F47" i="10"/>
  <c r="G47" i="10" s="1"/>
  <c r="H50" i="10" s="1"/>
  <c r="I42" i="10"/>
  <c r="F42" i="10"/>
  <c r="G42" i="10" s="1"/>
  <c r="O42" i="10" s="1"/>
  <c r="F37" i="10"/>
  <c r="G37" i="10" s="1"/>
  <c r="H40" i="10" s="1"/>
  <c r="F32" i="10"/>
  <c r="G32" i="10" s="1"/>
  <c r="H35" i="10" s="1"/>
  <c r="F27" i="10"/>
  <c r="G27" i="10" s="1"/>
  <c r="H30" i="10" s="1"/>
  <c r="F22" i="10"/>
  <c r="G22" i="10" s="1"/>
  <c r="J22" i="10" s="1"/>
  <c r="G17" i="10"/>
  <c r="O17" i="10" s="1"/>
  <c r="F12" i="10"/>
  <c r="G12" i="10" s="1"/>
  <c r="O12" i="10" s="1"/>
  <c r="F7" i="10"/>
  <c r="G7" i="10" s="1"/>
  <c r="O7" i="10" s="1"/>
  <c r="G2" i="10"/>
  <c r="N2" i="10" s="1"/>
  <c r="O32" i="10" l="1"/>
  <c r="H20" i="10"/>
  <c r="H45" i="10"/>
  <c r="H5" i="10"/>
  <c r="O37" i="10"/>
  <c r="H10" i="10"/>
  <c r="H15" i="10"/>
  <c r="H25" i="10"/>
  <c r="O2" i="10"/>
  <c r="N12" i="10"/>
  <c r="J12" i="10"/>
  <c r="M14" i="10" s="1"/>
  <c r="H12" i="10"/>
  <c r="N37" i="10"/>
  <c r="N17" i="10"/>
  <c r="H17" i="10"/>
  <c r="J17" i="10"/>
  <c r="M19" i="10" s="1"/>
  <c r="N42" i="10"/>
  <c r="J42" i="10"/>
  <c r="H42" i="10"/>
  <c r="J52" i="10"/>
  <c r="H52" i="10"/>
  <c r="N52" i="10"/>
  <c r="H7" i="10"/>
  <c r="N7" i="10"/>
  <c r="J7" i="10"/>
  <c r="M24" i="10"/>
  <c r="M26" i="10"/>
  <c r="M25" i="10"/>
  <c r="M23" i="10"/>
  <c r="M22" i="10"/>
  <c r="J47" i="10"/>
  <c r="H47" i="10"/>
  <c r="N47" i="10"/>
  <c r="N32" i="10"/>
  <c r="J32" i="10"/>
  <c r="H32" i="10"/>
  <c r="H27" i="10"/>
  <c r="N27" i="10"/>
  <c r="J27" i="10"/>
  <c r="H37" i="10"/>
  <c r="N22" i="10"/>
  <c r="J37" i="10"/>
  <c r="N62" i="10"/>
  <c r="M16" i="10"/>
  <c r="N57" i="10"/>
  <c r="M13" i="10"/>
  <c r="H2" i="10"/>
  <c r="H22" i="10"/>
  <c r="H57" i="10"/>
  <c r="H62" i="10"/>
  <c r="J67" i="10"/>
  <c r="J57" i="10"/>
  <c r="J62" i="10"/>
  <c r="M21" i="10" l="1"/>
  <c r="M17" i="10"/>
  <c r="M20" i="10"/>
  <c r="M18" i="10"/>
  <c r="M12" i="10"/>
  <c r="M15" i="10"/>
  <c r="M59" i="10"/>
  <c r="M58" i="10"/>
  <c r="M60" i="10"/>
  <c r="M61" i="10"/>
  <c r="M57" i="10"/>
  <c r="M41" i="10"/>
  <c r="M40" i="10"/>
  <c r="M37" i="10"/>
  <c r="M38" i="10"/>
  <c r="M39" i="10"/>
  <c r="M7" i="10"/>
  <c r="M11" i="10"/>
  <c r="M10" i="10"/>
  <c r="M9" i="10"/>
  <c r="M8" i="10"/>
  <c r="M54" i="10"/>
  <c r="M53" i="10"/>
  <c r="M55" i="10"/>
  <c r="M56" i="10"/>
  <c r="M52" i="10"/>
  <c r="M70" i="10"/>
  <c r="H70" i="10"/>
  <c r="M69" i="10"/>
  <c r="H67" i="10"/>
  <c r="M67" i="10"/>
  <c r="M68" i="10"/>
  <c r="M71" i="10"/>
  <c r="M47" i="10"/>
  <c r="M49" i="10"/>
  <c r="M51" i="10"/>
  <c r="M48" i="10"/>
  <c r="M50" i="10"/>
  <c r="M64" i="10"/>
  <c r="M63" i="10"/>
  <c r="M65" i="10"/>
  <c r="M66" i="10"/>
  <c r="M62" i="10"/>
  <c r="M33" i="10"/>
  <c r="M36" i="10"/>
  <c r="M35" i="10"/>
  <c r="M34" i="10"/>
  <c r="M32" i="10"/>
  <c r="M28" i="10"/>
  <c r="M31" i="10"/>
  <c r="M29" i="10"/>
  <c r="M30" i="10"/>
  <c r="M27" i="10"/>
  <c r="M45" i="10"/>
  <c r="M42" i="10"/>
  <c r="M44" i="10"/>
  <c r="M43" i="10"/>
  <c r="M46" i="10"/>
</calcChain>
</file>

<file path=xl/sharedStrings.xml><?xml version="1.0" encoding="utf-8"?>
<sst xmlns="http://schemas.openxmlformats.org/spreadsheetml/2006/main" count="171" uniqueCount="48">
  <si>
    <t>A</t>
  </si>
  <si>
    <t>B</t>
  </si>
  <si>
    <t>B1</t>
  </si>
  <si>
    <t>C</t>
  </si>
  <si>
    <t>C1</t>
  </si>
  <si>
    <t>D</t>
  </si>
  <si>
    <t>D1</t>
  </si>
  <si>
    <t>E</t>
  </si>
  <si>
    <t>E1</t>
  </si>
  <si>
    <t>F</t>
  </si>
  <si>
    <t>F1</t>
  </si>
  <si>
    <t>G</t>
  </si>
  <si>
    <t>G1</t>
  </si>
  <si>
    <t>SIRA NO</t>
  </si>
  <si>
    <t>YAPI SINIR BEDELİ</t>
  </si>
  <si>
    <t>YAPI SINIR BEDELİ ORANI</t>
  </si>
  <si>
    <t>GEREKEN İŞ DENEYİM TUTARI</t>
  </si>
  <si>
    <t>USTA İŞ GÜCÜ</t>
  </si>
  <si>
    <t>TEKNİK PERSONEL İŞ GÜCÜ</t>
  </si>
  <si>
    <t>H</t>
  </si>
  <si>
    <t>GEREKMEZ</t>
  </si>
  <si>
    <t>SINIRSIZ</t>
  </si>
  <si>
    <t>ÜSTLENECEK İŞ TUTARI ORANI</t>
  </si>
  <si>
    <t xml:space="preserve">ÜSTLENECEK İŞ TUTARI </t>
  </si>
  <si>
    <t>YAPI YAKLAŞIK BİRİM FİYATI-2020</t>
  </si>
  <si>
    <t>GRUBA GÖRE YAPILABİLECEK M2'LER</t>
  </si>
  <si>
    <t>YAMBİS ÜCRETİ</t>
  </si>
  <si>
    <t>İNCELEME ÜCRETİ</t>
  </si>
  <si>
    <t>GRUP  ÜCRETİ</t>
  </si>
  <si>
    <t>III. B</t>
  </si>
  <si>
    <t>IV. A</t>
  </si>
  <si>
    <t>IV. B</t>
  </si>
  <si>
    <t>IV. C</t>
  </si>
  <si>
    <t>V. A</t>
  </si>
  <si>
    <t>BANKA REFERANS</t>
  </si>
  <si>
    <t>İŞ HACMİ</t>
  </si>
  <si>
    <t>CARİ ORAN (EN AZ)</t>
  </si>
  <si>
    <t>ÖZ KAYNAK ORANI (EN AZ)</t>
  </si>
  <si>
    <t>BORÇ ORANI (EN FAZLA)</t>
  </si>
  <si>
    <t>GRUP -ORTAK GRUP</t>
  </si>
  <si>
    <t xml:space="preserve">PİLOT ORTAK (EN AZ)      </t>
  </si>
  <si>
    <t>ÖZEL ORTAK     (EN AZ)</t>
  </si>
  <si>
    <t>-</t>
  </si>
  <si>
    <t>ORTAKLIK ASGARİ TUTARLAR (%60-%10)</t>
  </si>
  <si>
    <t>1300 TL</t>
  </si>
  <si>
    <t>3000 TL</t>
  </si>
  <si>
    <t>GEÇİCİ MÜTEAHHİLİK</t>
  </si>
  <si>
    <t>YAPI KOOPERATİFLERİ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</si>
</sst>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₺&quot;#,##0"/>
    <numFmt numFmtId="165" formatCode="#,##0\ &quot;TL&quot;"/>
    <numFmt numFmtId="166" formatCode="#,##0\ &quot;m2&quot;"/>
    <numFmt numFmtId="167" formatCode="#,##0.000\ &quot;KATI&quot;"/>
    <numFmt numFmtId="168" formatCode="#,##0.00\ &quot;KATI&quot;"/>
    <numFmt numFmtId="169" formatCode="#,##0\ &quot;TL/m2&quot;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169" fontId="2" fillId="4" borderId="4" xfId="0" applyNumberFormat="1" applyFont="1" applyFill="1" applyBorder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9" fontId="2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69" fontId="2" fillId="4" borderId="6" xfId="0" applyNumberFormat="1" applyFont="1" applyFill="1" applyBorder="1" applyAlignment="1">
      <alignment horizontal="center" vertical="center"/>
    </xf>
    <xf numFmtId="166" fontId="2" fillId="4" borderId="6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165" fontId="1" fillId="4" borderId="15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5" fontId="1" fillId="4" borderId="18" xfId="0" applyNumberFormat="1" applyFont="1" applyFill="1" applyBorder="1" applyAlignment="1">
      <alignment horizontal="center" vertical="center"/>
    </xf>
    <xf numFmtId="165" fontId="1" fillId="4" borderId="16" xfId="0" applyNumberFormat="1" applyFont="1" applyFill="1" applyBorder="1" applyAlignment="1">
      <alignment horizontal="center" vertical="center"/>
    </xf>
    <xf numFmtId="165" fontId="1" fillId="4" borderId="17" xfId="0" applyNumberFormat="1" applyFont="1" applyFill="1" applyBorder="1" applyAlignment="1">
      <alignment horizontal="center" vertical="center"/>
    </xf>
    <xf numFmtId="165" fontId="1" fillId="4" borderId="19" xfId="0" applyNumberFormat="1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168" fontId="1" fillId="4" borderId="4" xfId="0" applyNumberFormat="1" applyFont="1" applyFill="1" applyBorder="1" applyAlignment="1">
      <alignment horizontal="center" vertical="center"/>
    </xf>
    <xf numFmtId="168" fontId="1" fillId="4" borderId="1" xfId="0" applyNumberFormat="1" applyFont="1" applyFill="1" applyBorder="1" applyAlignment="1">
      <alignment horizontal="center" vertical="center"/>
    </xf>
    <xf numFmtId="168" fontId="1" fillId="4" borderId="6" xfId="0" applyNumberFormat="1" applyFont="1" applyFill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1" fillId="0" borderId="6" xfId="0" applyNumberFormat="1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7" fontId="1" fillId="0" borderId="4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tabSelected="1" view="pageBreakPreview" zoomScale="85" zoomScaleNormal="90" zoomScaleSheetLayoutView="85" workbookViewId="0">
      <pane ySplit="1" topLeftCell="A53" activePane="bottomLeft" state="frozen"/>
      <selection pane="bottomLeft" activeCell="G76" sqref="G76"/>
    </sheetView>
  </sheetViews>
  <sheetFormatPr defaultColWidth="8.85546875" defaultRowHeight="18.75" x14ac:dyDescent="0.25"/>
  <cols>
    <col min="1" max="1" width="6.5703125" style="9" customWidth="1"/>
    <col min="2" max="4" width="8.85546875" style="9"/>
    <col min="5" max="5" width="17.5703125" style="9" bestFit="1" customWidth="1"/>
    <col min="6" max="6" width="19.42578125" style="9" customWidth="1"/>
    <col min="7" max="7" width="18.85546875" style="9" customWidth="1"/>
    <col min="8" max="8" width="20.5703125" style="9" customWidth="1"/>
    <col min="9" max="9" width="17.42578125" style="9" bestFit="1" customWidth="1"/>
    <col min="10" max="10" width="18.5703125" style="9" customWidth="1"/>
    <col min="11" max="11" width="13.42578125" style="1" bestFit="1" customWidth="1"/>
    <col min="12" max="12" width="12.140625" style="1" bestFit="1" customWidth="1"/>
    <col min="13" max="13" width="15" style="1" customWidth="1"/>
    <col min="14" max="14" width="16.5703125" style="10" customWidth="1"/>
    <col min="15" max="15" width="17.42578125" style="10" bestFit="1" customWidth="1"/>
    <col min="16" max="19" width="8.5703125" style="10" customWidth="1"/>
    <col min="20" max="20" width="11" style="10" customWidth="1"/>
    <col min="21" max="22" width="12.140625" style="10" customWidth="1"/>
    <col min="23" max="23" width="14.140625" style="10" customWidth="1"/>
    <col min="24" max="24" width="8.85546875" style="9"/>
    <col min="25" max="16384" width="8.85546875" style="1"/>
  </cols>
  <sheetData>
    <row r="1" spans="1:24" s="8" customFormat="1" ht="75" customHeight="1" thickBot="1" x14ac:dyDescent="0.3">
      <c r="A1" s="11" t="s">
        <v>13</v>
      </c>
      <c r="B1" s="12" t="s">
        <v>39</v>
      </c>
      <c r="C1" s="12" t="s">
        <v>40</v>
      </c>
      <c r="D1" s="12" t="s">
        <v>41</v>
      </c>
      <c r="E1" s="12" t="s">
        <v>14</v>
      </c>
      <c r="F1" s="12" t="s">
        <v>15</v>
      </c>
      <c r="G1" s="12" t="s">
        <v>16</v>
      </c>
      <c r="H1" s="12" t="s">
        <v>43</v>
      </c>
      <c r="I1" s="12" t="s">
        <v>22</v>
      </c>
      <c r="J1" s="12" t="s">
        <v>23</v>
      </c>
      <c r="K1" s="86" t="s">
        <v>24</v>
      </c>
      <c r="L1" s="87"/>
      <c r="M1" s="12" t="s">
        <v>25</v>
      </c>
      <c r="N1" s="12" t="s">
        <v>34</v>
      </c>
      <c r="O1" s="12" t="s">
        <v>35</v>
      </c>
      <c r="P1" s="12" t="s">
        <v>36</v>
      </c>
      <c r="Q1" s="12" t="s">
        <v>37</v>
      </c>
      <c r="R1" s="12" t="s">
        <v>38</v>
      </c>
      <c r="S1" s="12" t="s">
        <v>17</v>
      </c>
      <c r="T1" s="12" t="s">
        <v>18</v>
      </c>
      <c r="U1" s="12" t="s">
        <v>26</v>
      </c>
      <c r="V1" s="12" t="s">
        <v>27</v>
      </c>
      <c r="W1" s="13" t="s">
        <v>28</v>
      </c>
      <c r="X1" s="12" t="s">
        <v>39</v>
      </c>
    </row>
    <row r="2" spans="1:24" s="10" customFormat="1" ht="15.95" customHeight="1" x14ac:dyDescent="0.25">
      <c r="A2" s="74">
        <v>1</v>
      </c>
      <c r="B2" s="77" t="s">
        <v>0</v>
      </c>
      <c r="C2" s="91" t="s">
        <v>2</v>
      </c>
      <c r="D2" s="91" t="s">
        <v>8</v>
      </c>
      <c r="E2" s="68">
        <v>210330000</v>
      </c>
      <c r="F2" s="80">
        <v>2</v>
      </c>
      <c r="G2" s="68">
        <f>E2*F2</f>
        <v>420660000</v>
      </c>
      <c r="H2" s="88">
        <f>G2*60%</f>
        <v>252396000</v>
      </c>
      <c r="I2" s="83" t="s">
        <v>21</v>
      </c>
      <c r="J2" s="65" t="s">
        <v>21</v>
      </c>
      <c r="K2" s="65" t="s">
        <v>21</v>
      </c>
      <c r="L2" s="65" t="s">
        <v>21</v>
      </c>
      <c r="M2" s="65" t="s">
        <v>21</v>
      </c>
      <c r="N2" s="68">
        <f>G2*5%</f>
        <v>21033000</v>
      </c>
      <c r="O2" s="68">
        <f>G2*15%</f>
        <v>63099000</v>
      </c>
      <c r="P2" s="71">
        <v>0.5</v>
      </c>
      <c r="Q2" s="71">
        <v>0.1</v>
      </c>
      <c r="R2" s="71">
        <v>0.75</v>
      </c>
      <c r="S2" s="83">
        <v>50</v>
      </c>
      <c r="T2" s="83">
        <v>8</v>
      </c>
      <c r="U2" s="35">
        <v>3800</v>
      </c>
      <c r="V2" s="35">
        <v>9750</v>
      </c>
      <c r="W2" s="38">
        <v>39000</v>
      </c>
      <c r="X2" s="77" t="s">
        <v>0</v>
      </c>
    </row>
    <row r="3" spans="1:24" s="10" customFormat="1" ht="15.95" customHeight="1" x14ac:dyDescent="0.25">
      <c r="A3" s="75"/>
      <c r="B3" s="78"/>
      <c r="C3" s="92"/>
      <c r="D3" s="92"/>
      <c r="E3" s="69"/>
      <c r="F3" s="81"/>
      <c r="G3" s="69"/>
      <c r="H3" s="89"/>
      <c r="I3" s="84"/>
      <c r="J3" s="66"/>
      <c r="K3" s="66"/>
      <c r="L3" s="66"/>
      <c r="M3" s="66"/>
      <c r="N3" s="69"/>
      <c r="O3" s="69"/>
      <c r="P3" s="72"/>
      <c r="Q3" s="72"/>
      <c r="R3" s="72"/>
      <c r="S3" s="84"/>
      <c r="T3" s="84"/>
      <c r="U3" s="36"/>
      <c r="V3" s="36"/>
      <c r="W3" s="39"/>
      <c r="X3" s="78"/>
    </row>
    <row r="4" spans="1:24" s="10" customFormat="1" ht="15.95" customHeight="1" x14ac:dyDescent="0.25">
      <c r="A4" s="75"/>
      <c r="B4" s="78"/>
      <c r="C4" s="92"/>
      <c r="D4" s="92"/>
      <c r="E4" s="69"/>
      <c r="F4" s="81"/>
      <c r="G4" s="69"/>
      <c r="H4" s="90"/>
      <c r="I4" s="84"/>
      <c r="J4" s="66"/>
      <c r="K4" s="66"/>
      <c r="L4" s="66"/>
      <c r="M4" s="66"/>
      <c r="N4" s="69"/>
      <c r="O4" s="69"/>
      <c r="P4" s="72"/>
      <c r="Q4" s="72"/>
      <c r="R4" s="72"/>
      <c r="S4" s="84"/>
      <c r="T4" s="84"/>
      <c r="U4" s="36"/>
      <c r="V4" s="36"/>
      <c r="W4" s="39"/>
      <c r="X4" s="78"/>
    </row>
    <row r="5" spans="1:24" s="10" customFormat="1" ht="15.95" customHeight="1" x14ac:dyDescent="0.25">
      <c r="A5" s="75"/>
      <c r="B5" s="78"/>
      <c r="C5" s="92"/>
      <c r="D5" s="92"/>
      <c r="E5" s="69"/>
      <c r="F5" s="81"/>
      <c r="G5" s="69"/>
      <c r="H5" s="94">
        <f>G2*10%</f>
        <v>42066000</v>
      </c>
      <c r="I5" s="84"/>
      <c r="J5" s="66"/>
      <c r="K5" s="66"/>
      <c r="L5" s="66"/>
      <c r="M5" s="66"/>
      <c r="N5" s="69"/>
      <c r="O5" s="69"/>
      <c r="P5" s="72"/>
      <c r="Q5" s="72"/>
      <c r="R5" s="72"/>
      <c r="S5" s="84"/>
      <c r="T5" s="84"/>
      <c r="U5" s="36"/>
      <c r="V5" s="36"/>
      <c r="W5" s="39"/>
      <c r="X5" s="78"/>
    </row>
    <row r="6" spans="1:24" s="10" customFormat="1" ht="15.95" customHeight="1" thickBot="1" x14ac:dyDescent="0.3">
      <c r="A6" s="76"/>
      <c r="B6" s="79"/>
      <c r="C6" s="93"/>
      <c r="D6" s="93"/>
      <c r="E6" s="70"/>
      <c r="F6" s="82"/>
      <c r="G6" s="70"/>
      <c r="H6" s="95"/>
      <c r="I6" s="85"/>
      <c r="J6" s="67"/>
      <c r="K6" s="67"/>
      <c r="L6" s="67"/>
      <c r="M6" s="67"/>
      <c r="N6" s="70"/>
      <c r="O6" s="70"/>
      <c r="P6" s="73"/>
      <c r="Q6" s="73"/>
      <c r="R6" s="73"/>
      <c r="S6" s="85"/>
      <c r="T6" s="85"/>
      <c r="U6" s="37"/>
      <c r="V6" s="37"/>
      <c r="W6" s="40"/>
      <c r="X6" s="79"/>
    </row>
    <row r="7" spans="1:24" ht="15.95" customHeight="1" x14ac:dyDescent="0.25">
      <c r="A7" s="96">
        <v>2</v>
      </c>
      <c r="B7" s="99" t="s">
        <v>1</v>
      </c>
      <c r="C7" s="106" t="s">
        <v>3</v>
      </c>
      <c r="D7" s="106" t="s">
        <v>8</v>
      </c>
      <c r="E7" s="68">
        <v>210330000</v>
      </c>
      <c r="F7" s="59">
        <f>7/5</f>
        <v>1.4</v>
      </c>
      <c r="G7" s="45">
        <f t="shared" ref="G7:G62" si="0">E7*F7</f>
        <v>294462000</v>
      </c>
      <c r="H7" s="42">
        <f>G7*60%</f>
        <v>176677200</v>
      </c>
      <c r="I7" s="59">
        <v>1</v>
      </c>
      <c r="J7" s="45">
        <f>G7*I7</f>
        <v>294462000</v>
      </c>
      <c r="K7" s="15" t="s">
        <v>29</v>
      </c>
      <c r="L7" s="16">
        <v>4275</v>
      </c>
      <c r="M7" s="17">
        <f>J$7/L7</f>
        <v>68880</v>
      </c>
      <c r="N7" s="45">
        <f t="shared" ref="N7" si="1">G7*5%</f>
        <v>14723100</v>
      </c>
      <c r="O7" s="45">
        <f>G7*15%</f>
        <v>44169300</v>
      </c>
      <c r="P7" s="48">
        <v>0.5</v>
      </c>
      <c r="Q7" s="48">
        <v>0.1</v>
      </c>
      <c r="R7" s="48">
        <v>0.75</v>
      </c>
      <c r="S7" s="51">
        <v>24</v>
      </c>
      <c r="T7" s="51">
        <v>6</v>
      </c>
      <c r="U7" s="45">
        <v>3800</v>
      </c>
      <c r="V7" s="45">
        <v>7500</v>
      </c>
      <c r="W7" s="54">
        <v>29500</v>
      </c>
      <c r="X7" s="99" t="s">
        <v>1</v>
      </c>
    </row>
    <row r="8" spans="1:24" ht="15.95" customHeight="1" x14ac:dyDescent="0.25">
      <c r="A8" s="97"/>
      <c r="B8" s="100"/>
      <c r="C8" s="107"/>
      <c r="D8" s="107"/>
      <c r="E8" s="69"/>
      <c r="F8" s="60"/>
      <c r="G8" s="46"/>
      <c r="H8" s="43"/>
      <c r="I8" s="60"/>
      <c r="J8" s="46"/>
      <c r="K8" s="18" t="s">
        <v>30</v>
      </c>
      <c r="L8" s="19">
        <v>4580</v>
      </c>
      <c r="M8" s="20">
        <f>J$7/L8</f>
        <v>64293.013100436678</v>
      </c>
      <c r="N8" s="46"/>
      <c r="O8" s="46"/>
      <c r="P8" s="49"/>
      <c r="Q8" s="49"/>
      <c r="R8" s="49"/>
      <c r="S8" s="52"/>
      <c r="T8" s="52"/>
      <c r="U8" s="46"/>
      <c r="V8" s="46"/>
      <c r="W8" s="55"/>
      <c r="X8" s="100"/>
    </row>
    <row r="9" spans="1:24" ht="15.95" customHeight="1" x14ac:dyDescent="0.25">
      <c r="A9" s="97"/>
      <c r="B9" s="100"/>
      <c r="C9" s="107"/>
      <c r="D9" s="107"/>
      <c r="E9" s="69"/>
      <c r="F9" s="60"/>
      <c r="G9" s="46"/>
      <c r="H9" s="44"/>
      <c r="I9" s="60"/>
      <c r="J9" s="46"/>
      <c r="K9" s="18" t="s">
        <v>31</v>
      </c>
      <c r="L9" s="19">
        <v>5440</v>
      </c>
      <c r="M9" s="20">
        <f>J$7/L9</f>
        <v>54129.044117647056</v>
      </c>
      <c r="N9" s="46"/>
      <c r="O9" s="46"/>
      <c r="P9" s="49"/>
      <c r="Q9" s="49"/>
      <c r="R9" s="49"/>
      <c r="S9" s="52"/>
      <c r="T9" s="52"/>
      <c r="U9" s="46"/>
      <c r="V9" s="46"/>
      <c r="W9" s="55"/>
      <c r="X9" s="100"/>
    </row>
    <row r="10" spans="1:24" ht="15.95" customHeight="1" x14ac:dyDescent="0.25">
      <c r="A10" s="97"/>
      <c r="B10" s="100"/>
      <c r="C10" s="107"/>
      <c r="D10" s="107"/>
      <c r="E10" s="69"/>
      <c r="F10" s="60"/>
      <c r="G10" s="46"/>
      <c r="H10" s="57">
        <f>G7*10%</f>
        <v>29446200</v>
      </c>
      <c r="I10" s="60"/>
      <c r="J10" s="46"/>
      <c r="K10" s="18" t="s">
        <v>32</v>
      </c>
      <c r="L10" s="19">
        <v>5875</v>
      </c>
      <c r="M10" s="20">
        <f>J$7/L10</f>
        <v>50121.191489361699</v>
      </c>
      <c r="N10" s="46"/>
      <c r="O10" s="46"/>
      <c r="P10" s="49"/>
      <c r="Q10" s="49"/>
      <c r="R10" s="49"/>
      <c r="S10" s="52"/>
      <c r="T10" s="52"/>
      <c r="U10" s="46"/>
      <c r="V10" s="46"/>
      <c r="W10" s="55"/>
      <c r="X10" s="100"/>
    </row>
    <row r="11" spans="1:24" ht="15.95" customHeight="1" thickBot="1" x14ac:dyDescent="0.3">
      <c r="A11" s="98"/>
      <c r="B11" s="101"/>
      <c r="C11" s="108"/>
      <c r="D11" s="108"/>
      <c r="E11" s="70"/>
      <c r="F11" s="61"/>
      <c r="G11" s="47"/>
      <c r="H11" s="58"/>
      <c r="I11" s="61"/>
      <c r="J11" s="47"/>
      <c r="K11" s="21" t="s">
        <v>33</v>
      </c>
      <c r="L11" s="22">
        <v>7090</v>
      </c>
      <c r="M11" s="23">
        <f>J$7/L11</f>
        <v>41532.016925246826</v>
      </c>
      <c r="N11" s="47"/>
      <c r="O11" s="47"/>
      <c r="P11" s="50"/>
      <c r="Q11" s="50"/>
      <c r="R11" s="50"/>
      <c r="S11" s="53"/>
      <c r="T11" s="53"/>
      <c r="U11" s="47"/>
      <c r="V11" s="47"/>
      <c r="W11" s="56"/>
      <c r="X11" s="101"/>
    </row>
    <row r="12" spans="1:24" ht="15.95" customHeight="1" x14ac:dyDescent="0.25">
      <c r="A12" s="102">
        <v>3</v>
      </c>
      <c r="B12" s="77" t="s">
        <v>2</v>
      </c>
      <c r="C12" s="109" t="s">
        <v>4</v>
      </c>
      <c r="D12" s="109" t="s">
        <v>8</v>
      </c>
      <c r="E12" s="68">
        <v>210330000</v>
      </c>
      <c r="F12" s="62">
        <f>6/5</f>
        <v>1.2</v>
      </c>
      <c r="G12" s="35">
        <f t="shared" si="0"/>
        <v>252396000</v>
      </c>
      <c r="H12" s="32">
        <f t="shared" ref="H12" si="2">G12*60%</f>
        <v>151437600</v>
      </c>
      <c r="I12" s="62">
        <v>1</v>
      </c>
      <c r="J12" s="35">
        <f>G12*I12</f>
        <v>252396000</v>
      </c>
      <c r="K12" s="2" t="s">
        <v>29</v>
      </c>
      <c r="L12" s="16">
        <v>4275</v>
      </c>
      <c r="M12" s="3">
        <f>J$12/L12</f>
        <v>59040</v>
      </c>
      <c r="N12" s="35">
        <f t="shared" ref="N12" si="3">G12*5%</f>
        <v>12619800</v>
      </c>
      <c r="O12" s="35">
        <f>G12*15%</f>
        <v>37859400</v>
      </c>
      <c r="P12" s="26">
        <v>0.5</v>
      </c>
      <c r="Q12" s="26">
        <v>0.1</v>
      </c>
      <c r="R12" s="26">
        <v>0.75</v>
      </c>
      <c r="S12" s="29">
        <v>18</v>
      </c>
      <c r="T12" s="29">
        <v>4</v>
      </c>
      <c r="U12" s="32">
        <v>3800</v>
      </c>
      <c r="V12" s="35">
        <v>6600</v>
      </c>
      <c r="W12" s="38">
        <v>26250</v>
      </c>
      <c r="X12" s="77" t="s">
        <v>2</v>
      </c>
    </row>
    <row r="13" spans="1:24" ht="15.95" customHeight="1" x14ac:dyDescent="0.25">
      <c r="A13" s="103"/>
      <c r="B13" s="78"/>
      <c r="C13" s="110"/>
      <c r="D13" s="110"/>
      <c r="E13" s="69"/>
      <c r="F13" s="63"/>
      <c r="G13" s="36"/>
      <c r="H13" s="33"/>
      <c r="I13" s="63"/>
      <c r="J13" s="36"/>
      <c r="K13" s="4" t="s">
        <v>30</v>
      </c>
      <c r="L13" s="19">
        <v>4580</v>
      </c>
      <c r="M13" s="5">
        <f>J$12/L13</f>
        <v>55108.296943231442</v>
      </c>
      <c r="N13" s="36"/>
      <c r="O13" s="36"/>
      <c r="P13" s="27"/>
      <c r="Q13" s="27"/>
      <c r="R13" s="27"/>
      <c r="S13" s="30"/>
      <c r="T13" s="30"/>
      <c r="U13" s="33"/>
      <c r="V13" s="36"/>
      <c r="W13" s="39"/>
      <c r="X13" s="78"/>
    </row>
    <row r="14" spans="1:24" ht="15.95" customHeight="1" x14ac:dyDescent="0.25">
      <c r="A14" s="103"/>
      <c r="B14" s="78"/>
      <c r="C14" s="110"/>
      <c r="D14" s="110"/>
      <c r="E14" s="69"/>
      <c r="F14" s="63"/>
      <c r="G14" s="36"/>
      <c r="H14" s="105"/>
      <c r="I14" s="63"/>
      <c r="J14" s="36"/>
      <c r="K14" s="4" t="s">
        <v>31</v>
      </c>
      <c r="L14" s="19">
        <v>5440</v>
      </c>
      <c r="M14" s="5">
        <f>J$12/L14</f>
        <v>46396.323529411762</v>
      </c>
      <c r="N14" s="36"/>
      <c r="O14" s="36"/>
      <c r="P14" s="27"/>
      <c r="Q14" s="27"/>
      <c r="R14" s="27"/>
      <c r="S14" s="30"/>
      <c r="T14" s="30"/>
      <c r="U14" s="33"/>
      <c r="V14" s="36"/>
      <c r="W14" s="39"/>
      <c r="X14" s="78"/>
    </row>
    <row r="15" spans="1:24" ht="15.95" customHeight="1" x14ac:dyDescent="0.25">
      <c r="A15" s="103"/>
      <c r="B15" s="78"/>
      <c r="C15" s="110"/>
      <c r="D15" s="110"/>
      <c r="E15" s="69"/>
      <c r="F15" s="63"/>
      <c r="G15" s="36"/>
      <c r="H15" s="41">
        <f>G12*10%</f>
        <v>25239600</v>
      </c>
      <c r="I15" s="63"/>
      <c r="J15" s="36"/>
      <c r="K15" s="4" t="s">
        <v>32</v>
      </c>
      <c r="L15" s="19">
        <v>5875</v>
      </c>
      <c r="M15" s="5">
        <f>J$12/L15</f>
        <v>42961.021276595748</v>
      </c>
      <c r="N15" s="36"/>
      <c r="O15" s="36"/>
      <c r="P15" s="27"/>
      <c r="Q15" s="27"/>
      <c r="R15" s="27"/>
      <c r="S15" s="30"/>
      <c r="T15" s="30"/>
      <c r="U15" s="33"/>
      <c r="V15" s="36"/>
      <c r="W15" s="39"/>
      <c r="X15" s="78"/>
    </row>
    <row r="16" spans="1:24" ht="15.95" customHeight="1" thickBot="1" x14ac:dyDescent="0.3">
      <c r="A16" s="104"/>
      <c r="B16" s="79"/>
      <c r="C16" s="111"/>
      <c r="D16" s="111"/>
      <c r="E16" s="70"/>
      <c r="F16" s="64"/>
      <c r="G16" s="37"/>
      <c r="H16" s="34"/>
      <c r="I16" s="64"/>
      <c r="J16" s="37"/>
      <c r="K16" s="6" t="s">
        <v>33</v>
      </c>
      <c r="L16" s="22">
        <v>7090</v>
      </c>
      <c r="M16" s="7">
        <f>J$12/L16</f>
        <v>35598.871650211564</v>
      </c>
      <c r="N16" s="37"/>
      <c r="O16" s="37"/>
      <c r="P16" s="28"/>
      <c r="Q16" s="28"/>
      <c r="R16" s="28"/>
      <c r="S16" s="31"/>
      <c r="T16" s="31"/>
      <c r="U16" s="34"/>
      <c r="V16" s="37"/>
      <c r="W16" s="40"/>
      <c r="X16" s="79"/>
    </row>
    <row r="17" spans="1:24" ht="15.95" customHeight="1" x14ac:dyDescent="0.25">
      <c r="A17" s="96">
        <v>4</v>
      </c>
      <c r="B17" s="99" t="s">
        <v>3</v>
      </c>
      <c r="C17" s="106" t="s">
        <v>5</v>
      </c>
      <c r="D17" s="106" t="s">
        <v>9</v>
      </c>
      <c r="E17" s="68">
        <v>210330000</v>
      </c>
      <c r="F17" s="59">
        <v>1</v>
      </c>
      <c r="G17" s="45">
        <f t="shared" si="0"/>
        <v>210330000</v>
      </c>
      <c r="H17" s="42">
        <f t="shared" ref="H17" si="4">G17*60%</f>
        <v>126198000</v>
      </c>
      <c r="I17" s="59">
        <v>1</v>
      </c>
      <c r="J17" s="45">
        <f>G17*I17</f>
        <v>210330000</v>
      </c>
      <c r="K17" s="15" t="s">
        <v>29</v>
      </c>
      <c r="L17" s="16">
        <v>4275</v>
      </c>
      <c r="M17" s="17">
        <f>J$17/L17</f>
        <v>49200</v>
      </c>
      <c r="N17" s="45">
        <f t="shared" ref="N17" si="5">G17*5%</f>
        <v>10516500</v>
      </c>
      <c r="O17" s="45">
        <f>G17*15%</f>
        <v>31549500</v>
      </c>
      <c r="P17" s="48">
        <v>0.5</v>
      </c>
      <c r="Q17" s="48">
        <v>0.1</v>
      </c>
      <c r="R17" s="48">
        <v>0.75</v>
      </c>
      <c r="S17" s="51">
        <v>12</v>
      </c>
      <c r="T17" s="51">
        <v>3</v>
      </c>
      <c r="U17" s="45">
        <v>3800</v>
      </c>
      <c r="V17" s="45">
        <v>5700</v>
      </c>
      <c r="W17" s="54">
        <v>22000</v>
      </c>
      <c r="X17" s="99" t="s">
        <v>3</v>
      </c>
    </row>
    <row r="18" spans="1:24" ht="15.95" customHeight="1" x14ac:dyDescent="0.25">
      <c r="A18" s="97"/>
      <c r="B18" s="100"/>
      <c r="C18" s="107"/>
      <c r="D18" s="107"/>
      <c r="E18" s="69"/>
      <c r="F18" s="60"/>
      <c r="G18" s="46"/>
      <c r="H18" s="43"/>
      <c r="I18" s="60"/>
      <c r="J18" s="46"/>
      <c r="K18" s="18" t="s">
        <v>30</v>
      </c>
      <c r="L18" s="19">
        <v>4580</v>
      </c>
      <c r="M18" s="20">
        <f>J$17/L18</f>
        <v>45923.580786026199</v>
      </c>
      <c r="N18" s="46"/>
      <c r="O18" s="46"/>
      <c r="P18" s="49"/>
      <c r="Q18" s="49"/>
      <c r="R18" s="49"/>
      <c r="S18" s="52"/>
      <c r="T18" s="52"/>
      <c r="U18" s="46"/>
      <c r="V18" s="46"/>
      <c r="W18" s="55"/>
      <c r="X18" s="100"/>
    </row>
    <row r="19" spans="1:24" ht="15.95" customHeight="1" x14ac:dyDescent="0.25">
      <c r="A19" s="97"/>
      <c r="B19" s="100"/>
      <c r="C19" s="107"/>
      <c r="D19" s="107"/>
      <c r="E19" s="69"/>
      <c r="F19" s="60"/>
      <c r="G19" s="46"/>
      <c r="H19" s="44"/>
      <c r="I19" s="60"/>
      <c r="J19" s="46"/>
      <c r="K19" s="18" t="s">
        <v>31</v>
      </c>
      <c r="L19" s="19">
        <v>5440</v>
      </c>
      <c r="M19" s="20">
        <f>J$17/L19</f>
        <v>38663.602941176468</v>
      </c>
      <c r="N19" s="46"/>
      <c r="O19" s="46"/>
      <c r="P19" s="49"/>
      <c r="Q19" s="49"/>
      <c r="R19" s="49"/>
      <c r="S19" s="52"/>
      <c r="T19" s="52"/>
      <c r="U19" s="46"/>
      <c r="V19" s="46"/>
      <c r="W19" s="55"/>
      <c r="X19" s="100"/>
    </row>
    <row r="20" spans="1:24" ht="15.95" customHeight="1" x14ac:dyDescent="0.25">
      <c r="A20" s="97"/>
      <c r="B20" s="100"/>
      <c r="C20" s="107"/>
      <c r="D20" s="107"/>
      <c r="E20" s="69"/>
      <c r="F20" s="60"/>
      <c r="G20" s="46"/>
      <c r="H20" s="57">
        <f>G17*10%</f>
        <v>21033000</v>
      </c>
      <c r="I20" s="60"/>
      <c r="J20" s="46"/>
      <c r="K20" s="18" t="s">
        <v>32</v>
      </c>
      <c r="L20" s="19">
        <v>5875</v>
      </c>
      <c r="M20" s="20">
        <f>J$17/L20</f>
        <v>35800.851063829788</v>
      </c>
      <c r="N20" s="46"/>
      <c r="O20" s="46"/>
      <c r="P20" s="49"/>
      <c r="Q20" s="49"/>
      <c r="R20" s="49"/>
      <c r="S20" s="52"/>
      <c r="T20" s="52"/>
      <c r="U20" s="46"/>
      <c r="V20" s="46"/>
      <c r="W20" s="55"/>
      <c r="X20" s="100"/>
    </row>
    <row r="21" spans="1:24" ht="15.95" customHeight="1" thickBot="1" x14ac:dyDescent="0.3">
      <c r="A21" s="98"/>
      <c r="B21" s="101"/>
      <c r="C21" s="108"/>
      <c r="D21" s="108"/>
      <c r="E21" s="70"/>
      <c r="F21" s="61"/>
      <c r="G21" s="47"/>
      <c r="H21" s="58"/>
      <c r="I21" s="61"/>
      <c r="J21" s="47"/>
      <c r="K21" s="21" t="s">
        <v>33</v>
      </c>
      <c r="L21" s="22">
        <v>7090</v>
      </c>
      <c r="M21" s="23">
        <f>J$17/L21</f>
        <v>29665.726375176306</v>
      </c>
      <c r="N21" s="47"/>
      <c r="O21" s="47"/>
      <c r="P21" s="50"/>
      <c r="Q21" s="50"/>
      <c r="R21" s="50"/>
      <c r="S21" s="53"/>
      <c r="T21" s="53"/>
      <c r="U21" s="47"/>
      <c r="V21" s="47"/>
      <c r="W21" s="56"/>
      <c r="X21" s="101"/>
    </row>
    <row r="22" spans="1:24" ht="15.95" customHeight="1" x14ac:dyDescent="0.25">
      <c r="A22" s="102">
        <v>5</v>
      </c>
      <c r="B22" s="77" t="s">
        <v>4</v>
      </c>
      <c r="C22" s="109" t="s">
        <v>6</v>
      </c>
      <c r="D22" s="109" t="s">
        <v>10</v>
      </c>
      <c r="E22" s="68">
        <v>210330000</v>
      </c>
      <c r="F22" s="62">
        <f>5/6</f>
        <v>0.83333333333333337</v>
      </c>
      <c r="G22" s="35">
        <f t="shared" si="0"/>
        <v>175275000</v>
      </c>
      <c r="H22" s="32">
        <f t="shared" ref="H22" si="6">G22*60%</f>
        <v>105165000</v>
      </c>
      <c r="I22" s="62">
        <v>1</v>
      </c>
      <c r="J22" s="35">
        <f>G22*I22</f>
        <v>175275000</v>
      </c>
      <c r="K22" s="2" t="s">
        <v>29</v>
      </c>
      <c r="L22" s="16">
        <v>4275</v>
      </c>
      <c r="M22" s="3">
        <f>J$22/L22</f>
        <v>41000</v>
      </c>
      <c r="N22" s="35">
        <f t="shared" ref="N22" si="7">G22*5%</f>
        <v>8763750</v>
      </c>
      <c r="O22" s="35">
        <f>G22*15%</f>
        <v>26291250</v>
      </c>
      <c r="P22" s="26">
        <v>0.5</v>
      </c>
      <c r="Q22" s="26">
        <v>0.1</v>
      </c>
      <c r="R22" s="26">
        <v>0.75</v>
      </c>
      <c r="S22" s="29">
        <v>10</v>
      </c>
      <c r="T22" s="29">
        <v>3</v>
      </c>
      <c r="U22" s="32">
        <v>3800</v>
      </c>
      <c r="V22" s="35">
        <v>4900</v>
      </c>
      <c r="W22" s="38">
        <v>19600</v>
      </c>
      <c r="X22" s="77" t="s">
        <v>4</v>
      </c>
    </row>
    <row r="23" spans="1:24" ht="15.95" customHeight="1" x14ac:dyDescent="0.25">
      <c r="A23" s="103"/>
      <c r="B23" s="78"/>
      <c r="C23" s="110"/>
      <c r="D23" s="110"/>
      <c r="E23" s="69"/>
      <c r="F23" s="63"/>
      <c r="G23" s="36"/>
      <c r="H23" s="33"/>
      <c r="I23" s="63"/>
      <c r="J23" s="36"/>
      <c r="K23" s="4" t="s">
        <v>30</v>
      </c>
      <c r="L23" s="19">
        <v>4580</v>
      </c>
      <c r="M23" s="5">
        <f>J$22/L23</f>
        <v>38269.650655021833</v>
      </c>
      <c r="N23" s="36"/>
      <c r="O23" s="36"/>
      <c r="P23" s="27"/>
      <c r="Q23" s="27"/>
      <c r="R23" s="27"/>
      <c r="S23" s="30"/>
      <c r="T23" s="30"/>
      <c r="U23" s="33"/>
      <c r="V23" s="36"/>
      <c r="W23" s="39"/>
      <c r="X23" s="78"/>
    </row>
    <row r="24" spans="1:24" ht="15.95" customHeight="1" x14ac:dyDescent="0.25">
      <c r="A24" s="103"/>
      <c r="B24" s="78"/>
      <c r="C24" s="110"/>
      <c r="D24" s="110"/>
      <c r="E24" s="69"/>
      <c r="F24" s="63"/>
      <c r="G24" s="36"/>
      <c r="H24" s="105"/>
      <c r="I24" s="63"/>
      <c r="J24" s="36"/>
      <c r="K24" s="4" t="s">
        <v>31</v>
      </c>
      <c r="L24" s="19">
        <v>5440</v>
      </c>
      <c r="M24" s="5">
        <f>J$22/L24</f>
        <v>32219.669117647059</v>
      </c>
      <c r="N24" s="36"/>
      <c r="O24" s="36"/>
      <c r="P24" s="27"/>
      <c r="Q24" s="27"/>
      <c r="R24" s="27"/>
      <c r="S24" s="30"/>
      <c r="T24" s="30"/>
      <c r="U24" s="33"/>
      <c r="V24" s="36"/>
      <c r="W24" s="39"/>
      <c r="X24" s="78"/>
    </row>
    <row r="25" spans="1:24" ht="15.95" customHeight="1" x14ac:dyDescent="0.25">
      <c r="A25" s="103"/>
      <c r="B25" s="78"/>
      <c r="C25" s="110"/>
      <c r="D25" s="110"/>
      <c r="E25" s="69"/>
      <c r="F25" s="63"/>
      <c r="G25" s="36"/>
      <c r="H25" s="41">
        <f>G22*10%</f>
        <v>17527500</v>
      </c>
      <c r="I25" s="63"/>
      <c r="J25" s="36"/>
      <c r="K25" s="4" t="s">
        <v>32</v>
      </c>
      <c r="L25" s="19">
        <v>5875</v>
      </c>
      <c r="M25" s="5">
        <f>J$22/L25</f>
        <v>29834.042553191488</v>
      </c>
      <c r="N25" s="36"/>
      <c r="O25" s="36"/>
      <c r="P25" s="27"/>
      <c r="Q25" s="27"/>
      <c r="R25" s="27"/>
      <c r="S25" s="30"/>
      <c r="T25" s="30"/>
      <c r="U25" s="33"/>
      <c r="V25" s="36"/>
      <c r="W25" s="39"/>
      <c r="X25" s="78"/>
    </row>
    <row r="26" spans="1:24" ht="15.95" customHeight="1" thickBot="1" x14ac:dyDescent="0.3">
      <c r="A26" s="104"/>
      <c r="B26" s="79"/>
      <c r="C26" s="111"/>
      <c r="D26" s="111"/>
      <c r="E26" s="70"/>
      <c r="F26" s="64"/>
      <c r="G26" s="37"/>
      <c r="H26" s="34"/>
      <c r="I26" s="64"/>
      <c r="J26" s="37"/>
      <c r="K26" s="6" t="s">
        <v>33</v>
      </c>
      <c r="L26" s="22">
        <v>7090</v>
      </c>
      <c r="M26" s="7">
        <f>J$22/L26</f>
        <v>24721.438645980255</v>
      </c>
      <c r="N26" s="37"/>
      <c r="O26" s="37"/>
      <c r="P26" s="28"/>
      <c r="Q26" s="28"/>
      <c r="R26" s="28"/>
      <c r="S26" s="31"/>
      <c r="T26" s="31"/>
      <c r="U26" s="34"/>
      <c r="V26" s="37"/>
      <c r="W26" s="40"/>
      <c r="X26" s="79"/>
    </row>
    <row r="27" spans="1:24" ht="15.95" customHeight="1" x14ac:dyDescent="0.25">
      <c r="A27" s="96">
        <v>6</v>
      </c>
      <c r="B27" s="99" t="s">
        <v>5</v>
      </c>
      <c r="C27" s="106" t="s">
        <v>6</v>
      </c>
      <c r="D27" s="106" t="s">
        <v>11</v>
      </c>
      <c r="E27" s="68">
        <v>210330000</v>
      </c>
      <c r="F27" s="59">
        <f>2/3</f>
        <v>0.66666666666666663</v>
      </c>
      <c r="G27" s="45">
        <f t="shared" si="0"/>
        <v>140220000</v>
      </c>
      <c r="H27" s="42">
        <f t="shared" ref="H27" si="8">G27*60%</f>
        <v>84132000</v>
      </c>
      <c r="I27" s="59">
        <v>1</v>
      </c>
      <c r="J27" s="45">
        <f>G27*I27</f>
        <v>140220000</v>
      </c>
      <c r="K27" s="15" t="s">
        <v>29</v>
      </c>
      <c r="L27" s="16">
        <v>4275</v>
      </c>
      <c r="M27" s="17">
        <f>J$27/L27</f>
        <v>32800</v>
      </c>
      <c r="N27" s="45">
        <f t="shared" ref="N27" si="9">G27*5%</f>
        <v>7011000</v>
      </c>
      <c r="O27" s="45">
        <f>G27*15%</f>
        <v>21033000</v>
      </c>
      <c r="P27" s="48">
        <v>0.5</v>
      </c>
      <c r="Q27" s="48">
        <v>0.1</v>
      </c>
      <c r="R27" s="48">
        <v>0.75</v>
      </c>
      <c r="S27" s="51">
        <v>9</v>
      </c>
      <c r="T27" s="51">
        <v>2</v>
      </c>
      <c r="U27" s="45">
        <v>3800</v>
      </c>
      <c r="V27" s="45">
        <v>4100</v>
      </c>
      <c r="W27" s="54">
        <v>16500</v>
      </c>
      <c r="X27" s="99" t="s">
        <v>5</v>
      </c>
    </row>
    <row r="28" spans="1:24" ht="15.95" customHeight="1" x14ac:dyDescent="0.25">
      <c r="A28" s="97"/>
      <c r="B28" s="100"/>
      <c r="C28" s="107"/>
      <c r="D28" s="107"/>
      <c r="E28" s="69"/>
      <c r="F28" s="60"/>
      <c r="G28" s="46"/>
      <c r="H28" s="43"/>
      <c r="I28" s="60"/>
      <c r="J28" s="46"/>
      <c r="K28" s="18" t="s">
        <v>30</v>
      </c>
      <c r="L28" s="19">
        <v>4580</v>
      </c>
      <c r="M28" s="20">
        <f>J$27/L28</f>
        <v>30615.720524017466</v>
      </c>
      <c r="N28" s="46"/>
      <c r="O28" s="46"/>
      <c r="P28" s="49"/>
      <c r="Q28" s="49"/>
      <c r="R28" s="49"/>
      <c r="S28" s="52"/>
      <c r="T28" s="52"/>
      <c r="U28" s="46"/>
      <c r="V28" s="46"/>
      <c r="W28" s="55"/>
      <c r="X28" s="100"/>
    </row>
    <row r="29" spans="1:24" ht="15.95" customHeight="1" x14ac:dyDescent="0.25">
      <c r="A29" s="97"/>
      <c r="B29" s="100"/>
      <c r="C29" s="107"/>
      <c r="D29" s="107"/>
      <c r="E29" s="69"/>
      <c r="F29" s="60"/>
      <c r="G29" s="46"/>
      <c r="H29" s="44"/>
      <c r="I29" s="60"/>
      <c r="J29" s="46"/>
      <c r="K29" s="18" t="s">
        <v>31</v>
      </c>
      <c r="L29" s="19">
        <v>5440</v>
      </c>
      <c r="M29" s="20">
        <f>J$27/L29</f>
        <v>25775.735294117647</v>
      </c>
      <c r="N29" s="46"/>
      <c r="O29" s="46"/>
      <c r="P29" s="49"/>
      <c r="Q29" s="49"/>
      <c r="R29" s="49"/>
      <c r="S29" s="52"/>
      <c r="T29" s="52"/>
      <c r="U29" s="46"/>
      <c r="V29" s="46"/>
      <c r="W29" s="55"/>
      <c r="X29" s="100"/>
    </row>
    <row r="30" spans="1:24" ht="15.95" customHeight="1" x14ac:dyDescent="0.25">
      <c r="A30" s="97"/>
      <c r="B30" s="100"/>
      <c r="C30" s="107"/>
      <c r="D30" s="107"/>
      <c r="E30" s="69"/>
      <c r="F30" s="60"/>
      <c r="G30" s="46"/>
      <c r="H30" s="57">
        <f>G27*10%</f>
        <v>14022000</v>
      </c>
      <c r="I30" s="60"/>
      <c r="J30" s="46"/>
      <c r="K30" s="18" t="s">
        <v>32</v>
      </c>
      <c r="L30" s="19">
        <v>5875</v>
      </c>
      <c r="M30" s="20">
        <f>J$27/L30</f>
        <v>23867.234042553191</v>
      </c>
      <c r="N30" s="46"/>
      <c r="O30" s="46"/>
      <c r="P30" s="49"/>
      <c r="Q30" s="49"/>
      <c r="R30" s="49"/>
      <c r="S30" s="52"/>
      <c r="T30" s="52"/>
      <c r="U30" s="46"/>
      <c r="V30" s="46"/>
      <c r="W30" s="55"/>
      <c r="X30" s="100"/>
    </row>
    <row r="31" spans="1:24" ht="15.95" customHeight="1" thickBot="1" x14ac:dyDescent="0.3">
      <c r="A31" s="98"/>
      <c r="B31" s="101"/>
      <c r="C31" s="108"/>
      <c r="D31" s="108"/>
      <c r="E31" s="70"/>
      <c r="F31" s="61"/>
      <c r="G31" s="47"/>
      <c r="H31" s="58"/>
      <c r="I31" s="61"/>
      <c r="J31" s="47"/>
      <c r="K31" s="21" t="s">
        <v>33</v>
      </c>
      <c r="L31" s="22">
        <v>7090</v>
      </c>
      <c r="M31" s="23">
        <f>J$27/L31</f>
        <v>19777.150916784201</v>
      </c>
      <c r="N31" s="47"/>
      <c r="O31" s="47"/>
      <c r="P31" s="50"/>
      <c r="Q31" s="50"/>
      <c r="R31" s="50"/>
      <c r="S31" s="53"/>
      <c r="T31" s="53"/>
      <c r="U31" s="47"/>
      <c r="V31" s="47"/>
      <c r="W31" s="56"/>
      <c r="X31" s="101"/>
    </row>
    <row r="32" spans="1:24" ht="15.95" customHeight="1" x14ac:dyDescent="0.25">
      <c r="A32" s="102">
        <v>7</v>
      </c>
      <c r="B32" s="77" t="s">
        <v>6</v>
      </c>
      <c r="C32" s="109" t="s">
        <v>7</v>
      </c>
      <c r="D32" s="109" t="s">
        <v>12</v>
      </c>
      <c r="E32" s="68">
        <v>210330000</v>
      </c>
      <c r="F32" s="62">
        <f>1/2</f>
        <v>0.5</v>
      </c>
      <c r="G32" s="35">
        <f t="shared" si="0"/>
        <v>105165000</v>
      </c>
      <c r="H32" s="32">
        <f t="shared" ref="H32" si="10">G32*60%</f>
        <v>63099000</v>
      </c>
      <c r="I32" s="62">
        <v>1</v>
      </c>
      <c r="J32" s="35">
        <f>G32*I32</f>
        <v>105165000</v>
      </c>
      <c r="K32" s="2" t="s">
        <v>29</v>
      </c>
      <c r="L32" s="16">
        <v>4275</v>
      </c>
      <c r="M32" s="3">
        <f>J$32/L32</f>
        <v>24600</v>
      </c>
      <c r="N32" s="35">
        <f t="shared" ref="N32" si="11">G32*5%</f>
        <v>5258250</v>
      </c>
      <c r="O32" s="35">
        <f>G32*15%</f>
        <v>15774750</v>
      </c>
      <c r="P32" s="26">
        <v>0.5</v>
      </c>
      <c r="Q32" s="26">
        <v>0.1</v>
      </c>
      <c r="R32" s="26">
        <v>0.75</v>
      </c>
      <c r="S32" s="29">
        <v>8</v>
      </c>
      <c r="T32" s="29">
        <v>2</v>
      </c>
      <c r="U32" s="32">
        <v>3800</v>
      </c>
      <c r="V32" s="35">
        <v>3500</v>
      </c>
      <c r="W32" s="38">
        <v>14000</v>
      </c>
      <c r="X32" s="77" t="s">
        <v>6</v>
      </c>
    </row>
    <row r="33" spans="1:24" ht="15.95" customHeight="1" x14ac:dyDescent="0.25">
      <c r="A33" s="103"/>
      <c r="B33" s="78"/>
      <c r="C33" s="110"/>
      <c r="D33" s="110"/>
      <c r="E33" s="69"/>
      <c r="F33" s="63"/>
      <c r="G33" s="36"/>
      <c r="H33" s="33"/>
      <c r="I33" s="63"/>
      <c r="J33" s="36"/>
      <c r="K33" s="4" t="s">
        <v>30</v>
      </c>
      <c r="L33" s="19">
        <v>4580</v>
      </c>
      <c r="M33" s="5">
        <f>J$32/L33</f>
        <v>22961.7903930131</v>
      </c>
      <c r="N33" s="36"/>
      <c r="O33" s="36"/>
      <c r="P33" s="27"/>
      <c r="Q33" s="27"/>
      <c r="R33" s="27"/>
      <c r="S33" s="30"/>
      <c r="T33" s="30"/>
      <c r="U33" s="33"/>
      <c r="V33" s="36"/>
      <c r="W33" s="39"/>
      <c r="X33" s="78"/>
    </row>
    <row r="34" spans="1:24" ht="15.95" customHeight="1" x14ac:dyDescent="0.25">
      <c r="A34" s="103"/>
      <c r="B34" s="78"/>
      <c r="C34" s="110"/>
      <c r="D34" s="110"/>
      <c r="E34" s="69"/>
      <c r="F34" s="63"/>
      <c r="G34" s="36"/>
      <c r="H34" s="105"/>
      <c r="I34" s="63"/>
      <c r="J34" s="36"/>
      <c r="K34" s="4" t="s">
        <v>31</v>
      </c>
      <c r="L34" s="19">
        <v>5440</v>
      </c>
      <c r="M34" s="5">
        <f>J$32/L34</f>
        <v>19331.801470588234</v>
      </c>
      <c r="N34" s="36"/>
      <c r="O34" s="36"/>
      <c r="P34" s="27"/>
      <c r="Q34" s="27"/>
      <c r="R34" s="27"/>
      <c r="S34" s="30"/>
      <c r="T34" s="30"/>
      <c r="U34" s="33"/>
      <c r="V34" s="36"/>
      <c r="W34" s="39"/>
      <c r="X34" s="78"/>
    </row>
    <row r="35" spans="1:24" ht="15.95" customHeight="1" x14ac:dyDescent="0.25">
      <c r="A35" s="103"/>
      <c r="B35" s="78"/>
      <c r="C35" s="110"/>
      <c r="D35" s="110"/>
      <c r="E35" s="69"/>
      <c r="F35" s="63"/>
      <c r="G35" s="36"/>
      <c r="H35" s="41">
        <f>G32*10%</f>
        <v>10516500</v>
      </c>
      <c r="I35" s="63"/>
      <c r="J35" s="36"/>
      <c r="K35" s="4" t="s">
        <v>32</v>
      </c>
      <c r="L35" s="19">
        <v>5875</v>
      </c>
      <c r="M35" s="5">
        <f>J$32/L35</f>
        <v>17900.425531914894</v>
      </c>
      <c r="N35" s="36"/>
      <c r="O35" s="36"/>
      <c r="P35" s="27"/>
      <c r="Q35" s="27"/>
      <c r="R35" s="27"/>
      <c r="S35" s="30"/>
      <c r="T35" s="30"/>
      <c r="U35" s="33"/>
      <c r="V35" s="36"/>
      <c r="W35" s="39"/>
      <c r="X35" s="78"/>
    </row>
    <row r="36" spans="1:24" ht="15.95" customHeight="1" thickBot="1" x14ac:dyDescent="0.3">
      <c r="A36" s="104"/>
      <c r="B36" s="79"/>
      <c r="C36" s="111"/>
      <c r="D36" s="111"/>
      <c r="E36" s="70"/>
      <c r="F36" s="64"/>
      <c r="G36" s="37"/>
      <c r="H36" s="34"/>
      <c r="I36" s="64"/>
      <c r="J36" s="37"/>
      <c r="K36" s="6" t="s">
        <v>33</v>
      </c>
      <c r="L36" s="22">
        <v>7090</v>
      </c>
      <c r="M36" s="7">
        <f>J$32/L36</f>
        <v>14832.863187588153</v>
      </c>
      <c r="N36" s="37"/>
      <c r="O36" s="37"/>
      <c r="P36" s="28"/>
      <c r="Q36" s="28"/>
      <c r="R36" s="28"/>
      <c r="S36" s="31"/>
      <c r="T36" s="31"/>
      <c r="U36" s="34"/>
      <c r="V36" s="37"/>
      <c r="W36" s="40"/>
      <c r="X36" s="79"/>
    </row>
    <row r="37" spans="1:24" ht="15.95" customHeight="1" x14ac:dyDescent="0.25">
      <c r="A37" s="96">
        <v>8</v>
      </c>
      <c r="B37" s="99" t="s">
        <v>7</v>
      </c>
      <c r="C37" s="106" t="s">
        <v>8</v>
      </c>
      <c r="D37" s="106" t="s">
        <v>12</v>
      </c>
      <c r="E37" s="68">
        <v>210330000</v>
      </c>
      <c r="F37" s="59">
        <f>1/3</f>
        <v>0.33333333333333331</v>
      </c>
      <c r="G37" s="45">
        <f t="shared" si="0"/>
        <v>70110000</v>
      </c>
      <c r="H37" s="42">
        <f t="shared" ref="H37" si="12">G37*60%</f>
        <v>42066000</v>
      </c>
      <c r="I37" s="59">
        <v>1</v>
      </c>
      <c r="J37" s="45">
        <f>G37*I37</f>
        <v>70110000</v>
      </c>
      <c r="K37" s="15" t="s">
        <v>29</v>
      </c>
      <c r="L37" s="16">
        <v>4275</v>
      </c>
      <c r="M37" s="17">
        <f>J$37/L37</f>
        <v>16400</v>
      </c>
      <c r="N37" s="45">
        <f t="shared" ref="N37" si="13">G37*5%</f>
        <v>3505500</v>
      </c>
      <c r="O37" s="45">
        <f>G37*10%</f>
        <v>7011000</v>
      </c>
      <c r="P37" s="48">
        <v>0.5</v>
      </c>
      <c r="Q37" s="48">
        <v>0.1</v>
      </c>
      <c r="R37" s="48">
        <v>0.75</v>
      </c>
      <c r="S37" s="51">
        <v>6</v>
      </c>
      <c r="T37" s="51">
        <v>2</v>
      </c>
      <c r="U37" s="45">
        <v>3800</v>
      </c>
      <c r="V37" s="45">
        <v>2850</v>
      </c>
      <c r="W37" s="54">
        <v>11000</v>
      </c>
      <c r="X37" s="99" t="s">
        <v>7</v>
      </c>
    </row>
    <row r="38" spans="1:24" ht="15.95" customHeight="1" x14ac:dyDescent="0.25">
      <c r="A38" s="97"/>
      <c r="B38" s="100"/>
      <c r="C38" s="107"/>
      <c r="D38" s="107"/>
      <c r="E38" s="69"/>
      <c r="F38" s="60"/>
      <c r="G38" s="46"/>
      <c r="H38" s="43"/>
      <c r="I38" s="60"/>
      <c r="J38" s="46"/>
      <c r="K38" s="18" t="s">
        <v>30</v>
      </c>
      <c r="L38" s="19">
        <v>4580</v>
      </c>
      <c r="M38" s="20">
        <f>J$37/L38</f>
        <v>15307.860262008733</v>
      </c>
      <c r="N38" s="46"/>
      <c r="O38" s="46"/>
      <c r="P38" s="49"/>
      <c r="Q38" s="49"/>
      <c r="R38" s="49"/>
      <c r="S38" s="52"/>
      <c r="T38" s="52"/>
      <c r="U38" s="46"/>
      <c r="V38" s="46"/>
      <c r="W38" s="55"/>
      <c r="X38" s="100"/>
    </row>
    <row r="39" spans="1:24" ht="15.95" customHeight="1" x14ac:dyDescent="0.25">
      <c r="A39" s="97"/>
      <c r="B39" s="100"/>
      <c r="C39" s="107"/>
      <c r="D39" s="107"/>
      <c r="E39" s="69"/>
      <c r="F39" s="60"/>
      <c r="G39" s="46"/>
      <c r="H39" s="44"/>
      <c r="I39" s="60"/>
      <c r="J39" s="46"/>
      <c r="K39" s="18" t="s">
        <v>31</v>
      </c>
      <c r="L39" s="19">
        <v>5440</v>
      </c>
      <c r="M39" s="20">
        <f>J$37/L39</f>
        <v>12887.867647058823</v>
      </c>
      <c r="N39" s="46"/>
      <c r="O39" s="46"/>
      <c r="P39" s="49"/>
      <c r="Q39" s="49"/>
      <c r="R39" s="49"/>
      <c r="S39" s="52"/>
      <c r="T39" s="52"/>
      <c r="U39" s="46"/>
      <c r="V39" s="46"/>
      <c r="W39" s="55"/>
      <c r="X39" s="100"/>
    </row>
    <row r="40" spans="1:24" ht="15.95" customHeight="1" x14ac:dyDescent="0.25">
      <c r="A40" s="97"/>
      <c r="B40" s="100"/>
      <c r="C40" s="107"/>
      <c r="D40" s="107"/>
      <c r="E40" s="69"/>
      <c r="F40" s="60"/>
      <c r="G40" s="46"/>
      <c r="H40" s="57">
        <f>G37*10%</f>
        <v>7011000</v>
      </c>
      <c r="I40" s="60"/>
      <c r="J40" s="46"/>
      <c r="K40" s="18" t="s">
        <v>32</v>
      </c>
      <c r="L40" s="19">
        <v>5875</v>
      </c>
      <c r="M40" s="20">
        <f>J$37/L40</f>
        <v>11933.617021276596</v>
      </c>
      <c r="N40" s="46"/>
      <c r="O40" s="46"/>
      <c r="P40" s="49"/>
      <c r="Q40" s="49"/>
      <c r="R40" s="49"/>
      <c r="S40" s="52"/>
      <c r="T40" s="52"/>
      <c r="U40" s="46"/>
      <c r="V40" s="46"/>
      <c r="W40" s="55"/>
      <c r="X40" s="100"/>
    </row>
    <row r="41" spans="1:24" ht="15.95" customHeight="1" thickBot="1" x14ac:dyDescent="0.3">
      <c r="A41" s="98"/>
      <c r="B41" s="101"/>
      <c r="C41" s="108"/>
      <c r="D41" s="108"/>
      <c r="E41" s="70"/>
      <c r="F41" s="61"/>
      <c r="G41" s="47"/>
      <c r="H41" s="58"/>
      <c r="I41" s="61"/>
      <c r="J41" s="47"/>
      <c r="K41" s="21" t="s">
        <v>33</v>
      </c>
      <c r="L41" s="22">
        <v>7090</v>
      </c>
      <c r="M41" s="23">
        <f>J$37/L41</f>
        <v>9888.5754583921007</v>
      </c>
      <c r="N41" s="47"/>
      <c r="O41" s="47"/>
      <c r="P41" s="50"/>
      <c r="Q41" s="50"/>
      <c r="R41" s="50"/>
      <c r="S41" s="53"/>
      <c r="T41" s="53"/>
      <c r="U41" s="47"/>
      <c r="V41" s="47"/>
      <c r="W41" s="56"/>
      <c r="X41" s="101"/>
    </row>
    <row r="42" spans="1:24" ht="15.95" customHeight="1" x14ac:dyDescent="0.25">
      <c r="A42" s="102">
        <v>9</v>
      </c>
      <c r="B42" s="77" t="s">
        <v>8</v>
      </c>
      <c r="C42" s="109" t="s">
        <v>8</v>
      </c>
      <c r="D42" s="109" t="s">
        <v>19</v>
      </c>
      <c r="E42" s="68">
        <v>210330000</v>
      </c>
      <c r="F42" s="62">
        <f>1/5</f>
        <v>0.2</v>
      </c>
      <c r="G42" s="35">
        <f t="shared" si="0"/>
        <v>42066000</v>
      </c>
      <c r="H42" s="32">
        <f t="shared" ref="H42" si="14">G42*60%</f>
        <v>25239600</v>
      </c>
      <c r="I42" s="62">
        <f>4/3</f>
        <v>1.3333333333333333</v>
      </c>
      <c r="J42" s="35">
        <f>G42*I42</f>
        <v>56088000</v>
      </c>
      <c r="K42" s="2" t="s">
        <v>29</v>
      </c>
      <c r="L42" s="16">
        <v>4275</v>
      </c>
      <c r="M42" s="3">
        <f>J$42/L42</f>
        <v>13120</v>
      </c>
      <c r="N42" s="35">
        <f>G42*5%</f>
        <v>2103300</v>
      </c>
      <c r="O42" s="35">
        <f>G42*10%</f>
        <v>4206600</v>
      </c>
      <c r="P42" s="26">
        <v>0.5</v>
      </c>
      <c r="Q42" s="26">
        <v>0.1</v>
      </c>
      <c r="R42" s="26">
        <v>0.75</v>
      </c>
      <c r="S42" s="29">
        <v>5</v>
      </c>
      <c r="T42" s="29">
        <v>2</v>
      </c>
      <c r="U42" s="32">
        <v>3800</v>
      </c>
      <c r="V42" s="35">
        <v>2350</v>
      </c>
      <c r="W42" s="38">
        <v>9350</v>
      </c>
      <c r="X42" s="77" t="s">
        <v>8</v>
      </c>
    </row>
    <row r="43" spans="1:24" ht="15.95" customHeight="1" x14ac:dyDescent="0.25">
      <c r="A43" s="103"/>
      <c r="B43" s="78"/>
      <c r="C43" s="110"/>
      <c r="D43" s="110"/>
      <c r="E43" s="69"/>
      <c r="F43" s="63"/>
      <c r="G43" s="36"/>
      <c r="H43" s="33"/>
      <c r="I43" s="63"/>
      <c r="J43" s="36"/>
      <c r="K43" s="4" t="s">
        <v>30</v>
      </c>
      <c r="L43" s="19">
        <v>4580</v>
      </c>
      <c r="M43" s="5">
        <f>J$42/L43</f>
        <v>12246.288209606986</v>
      </c>
      <c r="N43" s="36"/>
      <c r="O43" s="36"/>
      <c r="P43" s="27"/>
      <c r="Q43" s="27"/>
      <c r="R43" s="27"/>
      <c r="S43" s="30"/>
      <c r="T43" s="30"/>
      <c r="U43" s="33"/>
      <c r="V43" s="36"/>
      <c r="W43" s="39"/>
      <c r="X43" s="78"/>
    </row>
    <row r="44" spans="1:24" ht="15.95" customHeight="1" x14ac:dyDescent="0.25">
      <c r="A44" s="103"/>
      <c r="B44" s="78"/>
      <c r="C44" s="110"/>
      <c r="D44" s="110"/>
      <c r="E44" s="69"/>
      <c r="F44" s="63"/>
      <c r="G44" s="36"/>
      <c r="H44" s="105"/>
      <c r="I44" s="63"/>
      <c r="J44" s="36"/>
      <c r="K44" s="4" t="s">
        <v>31</v>
      </c>
      <c r="L44" s="19">
        <v>5440</v>
      </c>
      <c r="M44" s="5">
        <f>J$42/L44</f>
        <v>10310.294117647059</v>
      </c>
      <c r="N44" s="36"/>
      <c r="O44" s="36"/>
      <c r="P44" s="27"/>
      <c r="Q44" s="27"/>
      <c r="R44" s="27"/>
      <c r="S44" s="30"/>
      <c r="T44" s="30"/>
      <c r="U44" s="33"/>
      <c r="V44" s="36"/>
      <c r="W44" s="39"/>
      <c r="X44" s="78"/>
    </row>
    <row r="45" spans="1:24" ht="15.95" customHeight="1" x14ac:dyDescent="0.25">
      <c r="A45" s="103"/>
      <c r="B45" s="78"/>
      <c r="C45" s="110"/>
      <c r="D45" s="110"/>
      <c r="E45" s="69"/>
      <c r="F45" s="63"/>
      <c r="G45" s="36"/>
      <c r="H45" s="41">
        <f>G42*10%</f>
        <v>4206600</v>
      </c>
      <c r="I45" s="63"/>
      <c r="J45" s="36"/>
      <c r="K45" s="4" t="s">
        <v>32</v>
      </c>
      <c r="L45" s="19">
        <v>5875</v>
      </c>
      <c r="M45" s="5">
        <f>J$42/L45</f>
        <v>9546.8936170212764</v>
      </c>
      <c r="N45" s="36"/>
      <c r="O45" s="36"/>
      <c r="P45" s="27"/>
      <c r="Q45" s="27"/>
      <c r="R45" s="27"/>
      <c r="S45" s="30"/>
      <c r="T45" s="30"/>
      <c r="U45" s="33"/>
      <c r="V45" s="36"/>
      <c r="W45" s="39"/>
      <c r="X45" s="78"/>
    </row>
    <row r="46" spans="1:24" ht="15.95" customHeight="1" thickBot="1" x14ac:dyDescent="0.3">
      <c r="A46" s="104"/>
      <c r="B46" s="79"/>
      <c r="C46" s="111"/>
      <c r="D46" s="111"/>
      <c r="E46" s="70"/>
      <c r="F46" s="64"/>
      <c r="G46" s="37"/>
      <c r="H46" s="34"/>
      <c r="I46" s="64"/>
      <c r="J46" s="37"/>
      <c r="K46" s="6" t="s">
        <v>33</v>
      </c>
      <c r="L46" s="22">
        <v>7090</v>
      </c>
      <c r="M46" s="7">
        <f>J$42/L46</f>
        <v>7910.8603667136813</v>
      </c>
      <c r="N46" s="37"/>
      <c r="O46" s="37"/>
      <c r="P46" s="28"/>
      <c r="Q46" s="28"/>
      <c r="R46" s="28"/>
      <c r="S46" s="31"/>
      <c r="T46" s="31"/>
      <c r="U46" s="34"/>
      <c r="V46" s="37"/>
      <c r="W46" s="40"/>
      <c r="X46" s="79"/>
    </row>
    <row r="47" spans="1:24" ht="15.95" customHeight="1" x14ac:dyDescent="0.25">
      <c r="A47" s="96">
        <v>10</v>
      </c>
      <c r="B47" s="99" t="s">
        <v>9</v>
      </c>
      <c r="C47" s="106" t="s">
        <v>11</v>
      </c>
      <c r="D47" s="106" t="s">
        <v>19</v>
      </c>
      <c r="E47" s="68">
        <v>210330000</v>
      </c>
      <c r="F47" s="59">
        <f>1/10</f>
        <v>0.1</v>
      </c>
      <c r="G47" s="45">
        <f t="shared" si="0"/>
        <v>21033000</v>
      </c>
      <c r="H47" s="42">
        <f t="shared" ref="H47" si="15">G47*60%</f>
        <v>12619800</v>
      </c>
      <c r="I47" s="59">
        <v>2</v>
      </c>
      <c r="J47" s="45">
        <f>G47*I47</f>
        <v>42066000</v>
      </c>
      <c r="K47" s="15" t="s">
        <v>29</v>
      </c>
      <c r="L47" s="16">
        <v>4275</v>
      </c>
      <c r="M47" s="17">
        <f>J$47/L47</f>
        <v>9840</v>
      </c>
      <c r="N47" s="45">
        <f>G47*5%</f>
        <v>1051650</v>
      </c>
      <c r="O47" s="45" t="s">
        <v>20</v>
      </c>
      <c r="P47" s="48">
        <v>0.5</v>
      </c>
      <c r="Q47" s="48">
        <v>0.1</v>
      </c>
      <c r="R47" s="48">
        <v>0.75</v>
      </c>
      <c r="S47" s="51">
        <v>3</v>
      </c>
      <c r="T47" s="51">
        <v>1</v>
      </c>
      <c r="U47" s="45">
        <v>3800</v>
      </c>
      <c r="V47" s="45">
        <v>1850</v>
      </c>
      <c r="W47" s="54">
        <v>7500</v>
      </c>
      <c r="X47" s="99" t="s">
        <v>9</v>
      </c>
    </row>
    <row r="48" spans="1:24" ht="15.95" customHeight="1" x14ac:dyDescent="0.25">
      <c r="A48" s="97"/>
      <c r="B48" s="100"/>
      <c r="C48" s="107"/>
      <c r="D48" s="107"/>
      <c r="E48" s="69"/>
      <c r="F48" s="60"/>
      <c r="G48" s="46"/>
      <c r="H48" s="43"/>
      <c r="I48" s="60"/>
      <c r="J48" s="46"/>
      <c r="K48" s="18" t="s">
        <v>30</v>
      </c>
      <c r="L48" s="19">
        <v>4580</v>
      </c>
      <c r="M48" s="20">
        <f>J$47/L48</f>
        <v>9184.716157205241</v>
      </c>
      <c r="N48" s="46"/>
      <c r="O48" s="46"/>
      <c r="P48" s="49"/>
      <c r="Q48" s="49"/>
      <c r="R48" s="49"/>
      <c r="S48" s="52"/>
      <c r="T48" s="52"/>
      <c r="U48" s="46"/>
      <c r="V48" s="46"/>
      <c r="W48" s="55"/>
      <c r="X48" s="100"/>
    </row>
    <row r="49" spans="1:24" ht="15.95" customHeight="1" x14ac:dyDescent="0.25">
      <c r="A49" s="97"/>
      <c r="B49" s="100"/>
      <c r="C49" s="107"/>
      <c r="D49" s="107"/>
      <c r="E49" s="69"/>
      <c r="F49" s="60"/>
      <c r="G49" s="46"/>
      <c r="H49" s="44"/>
      <c r="I49" s="60"/>
      <c r="J49" s="46"/>
      <c r="K49" s="18" t="s">
        <v>31</v>
      </c>
      <c r="L49" s="19">
        <v>5440</v>
      </c>
      <c r="M49" s="20">
        <f>J$47/L49</f>
        <v>7732.7205882352937</v>
      </c>
      <c r="N49" s="46"/>
      <c r="O49" s="46"/>
      <c r="P49" s="49"/>
      <c r="Q49" s="49"/>
      <c r="R49" s="49"/>
      <c r="S49" s="52"/>
      <c r="T49" s="52"/>
      <c r="U49" s="46"/>
      <c r="V49" s="46"/>
      <c r="W49" s="55"/>
      <c r="X49" s="100"/>
    </row>
    <row r="50" spans="1:24" ht="15.95" customHeight="1" x14ac:dyDescent="0.25">
      <c r="A50" s="97"/>
      <c r="B50" s="100"/>
      <c r="C50" s="107"/>
      <c r="D50" s="107"/>
      <c r="E50" s="69"/>
      <c r="F50" s="60"/>
      <c r="G50" s="46"/>
      <c r="H50" s="57">
        <f>G47*10%</f>
        <v>2103300</v>
      </c>
      <c r="I50" s="60"/>
      <c r="J50" s="46"/>
      <c r="K50" s="18" t="s">
        <v>32</v>
      </c>
      <c r="L50" s="19">
        <v>5875</v>
      </c>
      <c r="M50" s="20">
        <f>J$47/L50</f>
        <v>7160.1702127659573</v>
      </c>
      <c r="N50" s="46"/>
      <c r="O50" s="46"/>
      <c r="P50" s="49"/>
      <c r="Q50" s="49"/>
      <c r="R50" s="49"/>
      <c r="S50" s="52"/>
      <c r="T50" s="52"/>
      <c r="U50" s="46"/>
      <c r="V50" s="46"/>
      <c r="W50" s="55"/>
      <c r="X50" s="100"/>
    </row>
    <row r="51" spans="1:24" ht="15.95" customHeight="1" thickBot="1" x14ac:dyDescent="0.3">
      <c r="A51" s="98"/>
      <c r="B51" s="101"/>
      <c r="C51" s="108"/>
      <c r="D51" s="108"/>
      <c r="E51" s="70"/>
      <c r="F51" s="61"/>
      <c r="G51" s="47"/>
      <c r="H51" s="58"/>
      <c r="I51" s="61"/>
      <c r="J51" s="47"/>
      <c r="K51" s="21" t="s">
        <v>33</v>
      </c>
      <c r="L51" s="22">
        <v>7090</v>
      </c>
      <c r="M51" s="23">
        <f>J$47/L51</f>
        <v>5933.145275035261</v>
      </c>
      <c r="N51" s="47"/>
      <c r="O51" s="47"/>
      <c r="P51" s="50"/>
      <c r="Q51" s="50"/>
      <c r="R51" s="50"/>
      <c r="S51" s="53"/>
      <c r="T51" s="53"/>
      <c r="U51" s="47"/>
      <c r="V51" s="47"/>
      <c r="W51" s="56"/>
      <c r="X51" s="101"/>
    </row>
    <row r="52" spans="1:24" ht="15.95" customHeight="1" x14ac:dyDescent="0.25">
      <c r="A52" s="102">
        <v>11</v>
      </c>
      <c r="B52" s="77" t="s">
        <v>10</v>
      </c>
      <c r="C52" s="109" t="s">
        <v>11</v>
      </c>
      <c r="D52" s="109" t="s">
        <v>19</v>
      </c>
      <c r="E52" s="68">
        <v>210330000</v>
      </c>
      <c r="F52" s="62">
        <f>17/200</f>
        <v>8.5000000000000006E-2</v>
      </c>
      <c r="G52" s="35">
        <f t="shared" si="0"/>
        <v>17878050</v>
      </c>
      <c r="H52" s="32">
        <f t="shared" ref="H52" si="16">G52*60%</f>
        <v>10726830</v>
      </c>
      <c r="I52" s="62">
        <v>1.75</v>
      </c>
      <c r="J52" s="68">
        <f>G52*I52</f>
        <v>31286587.5</v>
      </c>
      <c r="K52" s="2" t="s">
        <v>29</v>
      </c>
      <c r="L52" s="16">
        <v>4275</v>
      </c>
      <c r="M52" s="3">
        <f>J$52/L52</f>
        <v>7318.5</v>
      </c>
      <c r="N52" s="35">
        <f>G52*5%</f>
        <v>893902.5</v>
      </c>
      <c r="O52" s="35" t="s">
        <v>20</v>
      </c>
      <c r="P52" s="26">
        <v>0.5</v>
      </c>
      <c r="Q52" s="26">
        <v>0.1</v>
      </c>
      <c r="R52" s="26">
        <v>0.75</v>
      </c>
      <c r="S52" s="29">
        <v>3</v>
      </c>
      <c r="T52" s="29">
        <v>1</v>
      </c>
      <c r="U52" s="32">
        <v>3800</v>
      </c>
      <c r="V52" s="35">
        <v>1500</v>
      </c>
      <c r="W52" s="38">
        <v>6250</v>
      </c>
      <c r="X52" s="77" t="s">
        <v>10</v>
      </c>
    </row>
    <row r="53" spans="1:24" ht="15.95" customHeight="1" x14ac:dyDescent="0.25">
      <c r="A53" s="103"/>
      <c r="B53" s="78"/>
      <c r="C53" s="110"/>
      <c r="D53" s="110"/>
      <c r="E53" s="69"/>
      <c r="F53" s="63"/>
      <c r="G53" s="36"/>
      <c r="H53" s="33"/>
      <c r="I53" s="63"/>
      <c r="J53" s="69"/>
      <c r="K53" s="4" t="s">
        <v>30</v>
      </c>
      <c r="L53" s="19">
        <v>4580</v>
      </c>
      <c r="M53" s="5">
        <f>J$52/L53</f>
        <v>6831.1326419213974</v>
      </c>
      <c r="N53" s="36"/>
      <c r="O53" s="36"/>
      <c r="P53" s="27"/>
      <c r="Q53" s="27"/>
      <c r="R53" s="27"/>
      <c r="S53" s="30"/>
      <c r="T53" s="30"/>
      <c r="U53" s="33"/>
      <c r="V53" s="36"/>
      <c r="W53" s="39"/>
      <c r="X53" s="78"/>
    </row>
    <row r="54" spans="1:24" ht="15.95" customHeight="1" x14ac:dyDescent="0.25">
      <c r="A54" s="103"/>
      <c r="B54" s="78"/>
      <c r="C54" s="110"/>
      <c r="D54" s="110"/>
      <c r="E54" s="69"/>
      <c r="F54" s="63"/>
      <c r="G54" s="36"/>
      <c r="H54" s="105"/>
      <c r="I54" s="63"/>
      <c r="J54" s="69"/>
      <c r="K54" s="4" t="s">
        <v>31</v>
      </c>
      <c r="L54" s="19">
        <v>5440</v>
      </c>
      <c r="M54" s="5">
        <f>J$52/L54</f>
        <v>5751.2109375</v>
      </c>
      <c r="N54" s="36"/>
      <c r="O54" s="36"/>
      <c r="P54" s="27"/>
      <c r="Q54" s="27"/>
      <c r="R54" s="27"/>
      <c r="S54" s="30"/>
      <c r="T54" s="30"/>
      <c r="U54" s="33"/>
      <c r="V54" s="36"/>
      <c r="W54" s="39"/>
      <c r="X54" s="78"/>
    </row>
    <row r="55" spans="1:24" ht="15.95" customHeight="1" x14ac:dyDescent="0.25">
      <c r="A55" s="103"/>
      <c r="B55" s="78"/>
      <c r="C55" s="110"/>
      <c r="D55" s="110"/>
      <c r="E55" s="69"/>
      <c r="F55" s="63"/>
      <c r="G55" s="36"/>
      <c r="H55" s="41">
        <f>G52*10%</f>
        <v>1787805</v>
      </c>
      <c r="I55" s="63"/>
      <c r="J55" s="69"/>
      <c r="K55" s="4" t="s">
        <v>32</v>
      </c>
      <c r="L55" s="19">
        <v>5875</v>
      </c>
      <c r="M55" s="5">
        <f>J$52/L55</f>
        <v>5325.3765957446813</v>
      </c>
      <c r="N55" s="36"/>
      <c r="O55" s="36"/>
      <c r="P55" s="27"/>
      <c r="Q55" s="27"/>
      <c r="R55" s="27"/>
      <c r="S55" s="30"/>
      <c r="T55" s="30"/>
      <c r="U55" s="33"/>
      <c r="V55" s="36"/>
      <c r="W55" s="39"/>
      <c r="X55" s="78"/>
    </row>
    <row r="56" spans="1:24" ht="15.95" customHeight="1" thickBot="1" x14ac:dyDescent="0.3">
      <c r="A56" s="104"/>
      <c r="B56" s="79"/>
      <c r="C56" s="111"/>
      <c r="D56" s="111"/>
      <c r="E56" s="70"/>
      <c r="F56" s="64"/>
      <c r="G56" s="37"/>
      <c r="H56" s="34"/>
      <c r="I56" s="64"/>
      <c r="J56" s="70"/>
      <c r="K56" s="6" t="s">
        <v>33</v>
      </c>
      <c r="L56" s="22">
        <v>7090</v>
      </c>
      <c r="M56" s="7">
        <f>J$52/L56</f>
        <v>4412.7767983074755</v>
      </c>
      <c r="N56" s="37"/>
      <c r="O56" s="37"/>
      <c r="P56" s="28"/>
      <c r="Q56" s="28"/>
      <c r="R56" s="28"/>
      <c r="S56" s="31"/>
      <c r="T56" s="31"/>
      <c r="U56" s="34"/>
      <c r="V56" s="37"/>
      <c r="W56" s="40"/>
      <c r="X56" s="79"/>
    </row>
    <row r="57" spans="1:24" ht="15.95" customHeight="1" x14ac:dyDescent="0.25">
      <c r="A57" s="96">
        <v>12</v>
      </c>
      <c r="B57" s="99" t="s">
        <v>11</v>
      </c>
      <c r="C57" s="106" t="s">
        <v>12</v>
      </c>
      <c r="D57" s="106" t="s">
        <v>19</v>
      </c>
      <c r="E57" s="68">
        <v>210330000</v>
      </c>
      <c r="F57" s="59">
        <f>7/100</f>
        <v>7.0000000000000007E-2</v>
      </c>
      <c r="G57" s="45">
        <f t="shared" si="0"/>
        <v>14723100.000000002</v>
      </c>
      <c r="H57" s="42">
        <f t="shared" ref="H57" si="17">G57*60%</f>
        <v>8833860</v>
      </c>
      <c r="I57" s="59">
        <v>1.5</v>
      </c>
      <c r="J57" s="45">
        <f>G57*I57</f>
        <v>22084650.000000004</v>
      </c>
      <c r="K57" s="15" t="s">
        <v>29</v>
      </c>
      <c r="L57" s="16">
        <v>4275</v>
      </c>
      <c r="M57" s="17">
        <f>J$57/L57</f>
        <v>5166.0000000000009</v>
      </c>
      <c r="N57" s="45">
        <f>G57*5%</f>
        <v>736155.00000000012</v>
      </c>
      <c r="O57" s="45" t="s">
        <v>20</v>
      </c>
      <c r="P57" s="48" t="s">
        <v>42</v>
      </c>
      <c r="Q57" s="48" t="s">
        <v>42</v>
      </c>
      <c r="R57" s="48" t="s">
        <v>42</v>
      </c>
      <c r="S57" s="51">
        <v>1</v>
      </c>
      <c r="T57" s="51">
        <v>1</v>
      </c>
      <c r="U57" s="45">
        <v>3800</v>
      </c>
      <c r="V57" s="45">
        <v>1250</v>
      </c>
      <c r="W57" s="54">
        <v>4900</v>
      </c>
      <c r="X57" s="99" t="s">
        <v>11</v>
      </c>
    </row>
    <row r="58" spans="1:24" ht="15.95" customHeight="1" x14ac:dyDescent="0.25">
      <c r="A58" s="97"/>
      <c r="B58" s="100"/>
      <c r="C58" s="107"/>
      <c r="D58" s="107"/>
      <c r="E58" s="69"/>
      <c r="F58" s="60"/>
      <c r="G58" s="46"/>
      <c r="H58" s="43"/>
      <c r="I58" s="60"/>
      <c r="J58" s="46"/>
      <c r="K58" s="18" t="s">
        <v>30</v>
      </c>
      <c r="L58" s="19">
        <v>4580</v>
      </c>
      <c r="M58" s="20">
        <f>J$57/L58</f>
        <v>4821.9759825327519</v>
      </c>
      <c r="N58" s="46"/>
      <c r="O58" s="46"/>
      <c r="P58" s="49"/>
      <c r="Q58" s="49"/>
      <c r="R58" s="49"/>
      <c r="S58" s="52"/>
      <c r="T58" s="52"/>
      <c r="U58" s="46"/>
      <c r="V58" s="46"/>
      <c r="W58" s="55"/>
      <c r="X58" s="100"/>
    </row>
    <row r="59" spans="1:24" ht="15.95" customHeight="1" x14ac:dyDescent="0.25">
      <c r="A59" s="97"/>
      <c r="B59" s="100"/>
      <c r="C59" s="107"/>
      <c r="D59" s="107"/>
      <c r="E59" s="69"/>
      <c r="F59" s="60"/>
      <c r="G59" s="46"/>
      <c r="H59" s="44"/>
      <c r="I59" s="60"/>
      <c r="J59" s="46"/>
      <c r="K59" s="18" t="s">
        <v>31</v>
      </c>
      <c r="L59" s="19">
        <v>5440</v>
      </c>
      <c r="M59" s="20">
        <f>J$57/L59</f>
        <v>4059.6783088235302</v>
      </c>
      <c r="N59" s="46"/>
      <c r="O59" s="46"/>
      <c r="P59" s="49"/>
      <c r="Q59" s="49"/>
      <c r="R59" s="49"/>
      <c r="S59" s="52"/>
      <c r="T59" s="52"/>
      <c r="U59" s="46"/>
      <c r="V59" s="46"/>
      <c r="W59" s="55"/>
      <c r="X59" s="100"/>
    </row>
    <row r="60" spans="1:24" ht="15.95" customHeight="1" x14ac:dyDescent="0.25">
      <c r="A60" s="97"/>
      <c r="B60" s="100"/>
      <c r="C60" s="107"/>
      <c r="D60" s="107"/>
      <c r="E60" s="69"/>
      <c r="F60" s="60"/>
      <c r="G60" s="46"/>
      <c r="H60" s="57">
        <f>G57*10%</f>
        <v>1472310.0000000002</v>
      </c>
      <c r="I60" s="60"/>
      <c r="J60" s="46"/>
      <c r="K60" s="18" t="s">
        <v>32</v>
      </c>
      <c r="L60" s="19">
        <v>5875</v>
      </c>
      <c r="M60" s="20">
        <f>J$57/L60</f>
        <v>3759.0893617021284</v>
      </c>
      <c r="N60" s="46"/>
      <c r="O60" s="46"/>
      <c r="P60" s="49"/>
      <c r="Q60" s="49"/>
      <c r="R60" s="49"/>
      <c r="S60" s="52"/>
      <c r="T60" s="52"/>
      <c r="U60" s="46"/>
      <c r="V60" s="46"/>
      <c r="W60" s="55"/>
      <c r="X60" s="100"/>
    </row>
    <row r="61" spans="1:24" ht="15.95" customHeight="1" thickBot="1" x14ac:dyDescent="0.3">
      <c r="A61" s="98"/>
      <c r="B61" s="101"/>
      <c r="C61" s="108"/>
      <c r="D61" s="108"/>
      <c r="E61" s="70"/>
      <c r="F61" s="61"/>
      <c r="G61" s="47"/>
      <c r="H61" s="58"/>
      <c r="I61" s="61"/>
      <c r="J61" s="47"/>
      <c r="K61" s="21" t="s">
        <v>33</v>
      </c>
      <c r="L61" s="22">
        <v>7090</v>
      </c>
      <c r="M61" s="23">
        <f>J$57/L61</f>
        <v>3114.9012693935124</v>
      </c>
      <c r="N61" s="47"/>
      <c r="O61" s="47"/>
      <c r="P61" s="50"/>
      <c r="Q61" s="50"/>
      <c r="R61" s="50"/>
      <c r="S61" s="53"/>
      <c r="T61" s="53"/>
      <c r="U61" s="47"/>
      <c r="V61" s="47"/>
      <c r="W61" s="56"/>
      <c r="X61" s="101"/>
    </row>
    <row r="62" spans="1:24" ht="15.95" customHeight="1" x14ac:dyDescent="0.25">
      <c r="A62" s="102">
        <v>13</v>
      </c>
      <c r="B62" s="77" t="s">
        <v>12</v>
      </c>
      <c r="C62" s="109" t="s">
        <v>12</v>
      </c>
      <c r="D62" s="109" t="s">
        <v>19</v>
      </c>
      <c r="E62" s="68">
        <v>210330000</v>
      </c>
      <c r="F62" s="62">
        <f>1/20</f>
        <v>0.05</v>
      </c>
      <c r="G62" s="35">
        <f t="shared" si="0"/>
        <v>10516500</v>
      </c>
      <c r="H62" s="32">
        <f t="shared" ref="H62" si="18">G62*60%</f>
        <v>6309900</v>
      </c>
      <c r="I62" s="62">
        <v>1.5</v>
      </c>
      <c r="J62" s="35">
        <f>G62*I62</f>
        <v>15774750</v>
      </c>
      <c r="K62" s="2" t="s">
        <v>29</v>
      </c>
      <c r="L62" s="16">
        <v>4275</v>
      </c>
      <c r="M62" s="3">
        <f>J$62/L62</f>
        <v>3690</v>
      </c>
      <c r="N62" s="35">
        <f>G62*5%</f>
        <v>525825</v>
      </c>
      <c r="O62" s="35" t="s">
        <v>20</v>
      </c>
      <c r="P62" s="26" t="s">
        <v>42</v>
      </c>
      <c r="Q62" s="26" t="s">
        <v>42</v>
      </c>
      <c r="R62" s="26" t="s">
        <v>42</v>
      </c>
      <c r="S62" s="29">
        <v>1</v>
      </c>
      <c r="T62" s="29">
        <v>1</v>
      </c>
      <c r="U62" s="32">
        <v>3800</v>
      </c>
      <c r="V62" s="35">
        <v>850</v>
      </c>
      <c r="W62" s="38">
        <v>3300</v>
      </c>
      <c r="X62" s="77" t="s">
        <v>12</v>
      </c>
    </row>
    <row r="63" spans="1:24" ht="15.95" customHeight="1" x14ac:dyDescent="0.25">
      <c r="A63" s="103"/>
      <c r="B63" s="78"/>
      <c r="C63" s="110"/>
      <c r="D63" s="110"/>
      <c r="E63" s="69"/>
      <c r="F63" s="63"/>
      <c r="G63" s="36"/>
      <c r="H63" s="33"/>
      <c r="I63" s="63"/>
      <c r="J63" s="36"/>
      <c r="K63" s="4" t="s">
        <v>30</v>
      </c>
      <c r="L63" s="19">
        <v>4580</v>
      </c>
      <c r="M63" s="5">
        <f>J$62/L63</f>
        <v>3444.2685589519651</v>
      </c>
      <c r="N63" s="36"/>
      <c r="O63" s="36"/>
      <c r="P63" s="27"/>
      <c r="Q63" s="27"/>
      <c r="R63" s="27"/>
      <c r="S63" s="30"/>
      <c r="T63" s="30"/>
      <c r="U63" s="33"/>
      <c r="V63" s="36"/>
      <c r="W63" s="39"/>
      <c r="X63" s="78"/>
    </row>
    <row r="64" spans="1:24" ht="15.95" customHeight="1" x14ac:dyDescent="0.25">
      <c r="A64" s="103"/>
      <c r="B64" s="78"/>
      <c r="C64" s="110"/>
      <c r="D64" s="110"/>
      <c r="E64" s="69"/>
      <c r="F64" s="63"/>
      <c r="G64" s="36"/>
      <c r="H64" s="105"/>
      <c r="I64" s="63"/>
      <c r="J64" s="36"/>
      <c r="K64" s="4" t="s">
        <v>31</v>
      </c>
      <c r="L64" s="19">
        <v>5440</v>
      </c>
      <c r="M64" s="5">
        <f>J$62/L64</f>
        <v>2899.7702205882351</v>
      </c>
      <c r="N64" s="36"/>
      <c r="O64" s="36"/>
      <c r="P64" s="27"/>
      <c r="Q64" s="27"/>
      <c r="R64" s="27"/>
      <c r="S64" s="30"/>
      <c r="T64" s="30"/>
      <c r="U64" s="33"/>
      <c r="V64" s="36"/>
      <c r="W64" s="39"/>
      <c r="X64" s="78"/>
    </row>
    <row r="65" spans="1:24" ht="15.95" customHeight="1" x14ac:dyDescent="0.25">
      <c r="A65" s="103"/>
      <c r="B65" s="78"/>
      <c r="C65" s="110"/>
      <c r="D65" s="110"/>
      <c r="E65" s="69"/>
      <c r="F65" s="63"/>
      <c r="G65" s="36"/>
      <c r="H65" s="41">
        <f>G62*10%</f>
        <v>1051650</v>
      </c>
      <c r="I65" s="63"/>
      <c r="J65" s="36"/>
      <c r="K65" s="4" t="s">
        <v>32</v>
      </c>
      <c r="L65" s="19">
        <v>5875</v>
      </c>
      <c r="M65" s="5">
        <f>J$62/L65</f>
        <v>2685.0638297872342</v>
      </c>
      <c r="N65" s="36"/>
      <c r="O65" s="36"/>
      <c r="P65" s="27"/>
      <c r="Q65" s="27"/>
      <c r="R65" s="27"/>
      <c r="S65" s="30"/>
      <c r="T65" s="30"/>
      <c r="U65" s="33"/>
      <c r="V65" s="36"/>
      <c r="W65" s="39"/>
      <c r="X65" s="78"/>
    </row>
    <row r="66" spans="1:24" ht="15.95" customHeight="1" thickBot="1" x14ac:dyDescent="0.3">
      <c r="A66" s="104"/>
      <c r="B66" s="79"/>
      <c r="C66" s="111"/>
      <c r="D66" s="111"/>
      <c r="E66" s="70"/>
      <c r="F66" s="64"/>
      <c r="G66" s="37"/>
      <c r="H66" s="34"/>
      <c r="I66" s="64"/>
      <c r="J66" s="37"/>
      <c r="K66" s="6" t="s">
        <v>33</v>
      </c>
      <c r="L66" s="22">
        <v>7090</v>
      </c>
      <c r="M66" s="7">
        <f>J$62/L66</f>
        <v>2224.9294781382227</v>
      </c>
      <c r="N66" s="37"/>
      <c r="O66" s="37"/>
      <c r="P66" s="28"/>
      <c r="Q66" s="28"/>
      <c r="R66" s="28"/>
      <c r="S66" s="31"/>
      <c r="T66" s="31"/>
      <c r="U66" s="34"/>
      <c r="V66" s="37"/>
      <c r="W66" s="40"/>
      <c r="X66" s="79"/>
    </row>
    <row r="67" spans="1:24" ht="15.95" customHeight="1" x14ac:dyDescent="0.25">
      <c r="A67" s="112">
        <v>14</v>
      </c>
      <c r="B67" s="115" t="s">
        <v>19</v>
      </c>
      <c r="C67" s="106" t="s">
        <v>19</v>
      </c>
      <c r="D67" s="106" t="s">
        <v>19</v>
      </c>
      <c r="E67" s="45" t="s">
        <v>20</v>
      </c>
      <c r="F67" s="118" t="s">
        <v>20</v>
      </c>
      <c r="G67" s="45" t="s">
        <v>20</v>
      </c>
      <c r="H67" s="42">
        <f>J67*3/5</f>
        <v>5258250</v>
      </c>
      <c r="I67" s="59">
        <f>5/6</f>
        <v>0.83333333333333337</v>
      </c>
      <c r="J67" s="45">
        <f>G62*I67</f>
        <v>8763750</v>
      </c>
      <c r="K67" s="15" t="s">
        <v>29</v>
      </c>
      <c r="L67" s="16">
        <v>4275</v>
      </c>
      <c r="M67" s="17">
        <f>J$67/L67</f>
        <v>2050</v>
      </c>
      <c r="N67" s="45" t="s">
        <v>20</v>
      </c>
      <c r="O67" s="45" t="s">
        <v>20</v>
      </c>
      <c r="P67" s="48" t="s">
        <v>42</v>
      </c>
      <c r="Q67" s="48" t="s">
        <v>42</v>
      </c>
      <c r="R67" s="48" t="s">
        <v>42</v>
      </c>
      <c r="S67" s="51">
        <v>1</v>
      </c>
      <c r="T67" s="51">
        <v>1</v>
      </c>
      <c r="U67" s="45">
        <v>3800</v>
      </c>
      <c r="V67" s="45">
        <v>450</v>
      </c>
      <c r="W67" s="54">
        <v>1700</v>
      </c>
      <c r="X67" s="115" t="s">
        <v>19</v>
      </c>
    </row>
    <row r="68" spans="1:24" ht="15.95" customHeight="1" x14ac:dyDescent="0.25">
      <c r="A68" s="113"/>
      <c r="B68" s="116"/>
      <c r="C68" s="107"/>
      <c r="D68" s="107"/>
      <c r="E68" s="46"/>
      <c r="F68" s="119"/>
      <c r="G68" s="46"/>
      <c r="H68" s="43"/>
      <c r="I68" s="60"/>
      <c r="J68" s="46"/>
      <c r="K68" s="18" t="s">
        <v>30</v>
      </c>
      <c r="L68" s="19">
        <v>4580</v>
      </c>
      <c r="M68" s="20">
        <f t="shared" ref="M68:M71" si="19">J$67/L68</f>
        <v>1913.4825327510916</v>
      </c>
      <c r="N68" s="46"/>
      <c r="O68" s="46"/>
      <c r="P68" s="49"/>
      <c r="Q68" s="49"/>
      <c r="R68" s="49"/>
      <c r="S68" s="52"/>
      <c r="T68" s="52"/>
      <c r="U68" s="46"/>
      <c r="V68" s="46"/>
      <c r="W68" s="55"/>
      <c r="X68" s="116"/>
    </row>
    <row r="69" spans="1:24" ht="15.95" customHeight="1" x14ac:dyDescent="0.25">
      <c r="A69" s="113"/>
      <c r="B69" s="116"/>
      <c r="C69" s="107"/>
      <c r="D69" s="107"/>
      <c r="E69" s="46"/>
      <c r="F69" s="119"/>
      <c r="G69" s="46"/>
      <c r="H69" s="44"/>
      <c r="I69" s="60"/>
      <c r="J69" s="46"/>
      <c r="K69" s="18" t="s">
        <v>31</v>
      </c>
      <c r="L69" s="19">
        <v>5440</v>
      </c>
      <c r="M69" s="20">
        <f t="shared" si="19"/>
        <v>1610.9834558823529</v>
      </c>
      <c r="N69" s="46"/>
      <c r="O69" s="46"/>
      <c r="P69" s="49"/>
      <c r="Q69" s="49"/>
      <c r="R69" s="49"/>
      <c r="S69" s="52"/>
      <c r="T69" s="52"/>
      <c r="U69" s="46"/>
      <c r="V69" s="46"/>
      <c r="W69" s="55"/>
      <c r="X69" s="116"/>
    </row>
    <row r="70" spans="1:24" ht="15.95" customHeight="1" x14ac:dyDescent="0.25">
      <c r="A70" s="113"/>
      <c r="B70" s="116"/>
      <c r="C70" s="107"/>
      <c r="D70" s="107"/>
      <c r="E70" s="46"/>
      <c r="F70" s="119"/>
      <c r="G70" s="46"/>
      <c r="H70" s="57">
        <f>J67*3/5</f>
        <v>5258250</v>
      </c>
      <c r="I70" s="60"/>
      <c r="J70" s="46"/>
      <c r="K70" s="18" t="s">
        <v>32</v>
      </c>
      <c r="L70" s="19">
        <v>5875</v>
      </c>
      <c r="M70" s="20">
        <f t="shared" si="19"/>
        <v>1491.7021276595744</v>
      </c>
      <c r="N70" s="46"/>
      <c r="O70" s="46"/>
      <c r="P70" s="49"/>
      <c r="Q70" s="49"/>
      <c r="R70" s="49"/>
      <c r="S70" s="52"/>
      <c r="T70" s="52"/>
      <c r="U70" s="46"/>
      <c r="V70" s="46"/>
      <c r="W70" s="55"/>
      <c r="X70" s="116"/>
    </row>
    <row r="71" spans="1:24" ht="15.95" customHeight="1" thickBot="1" x14ac:dyDescent="0.3">
      <c r="A71" s="114"/>
      <c r="B71" s="117"/>
      <c r="C71" s="108"/>
      <c r="D71" s="108"/>
      <c r="E71" s="47"/>
      <c r="F71" s="120"/>
      <c r="G71" s="47"/>
      <c r="H71" s="58"/>
      <c r="I71" s="61"/>
      <c r="J71" s="47"/>
      <c r="K71" s="21" t="s">
        <v>33</v>
      </c>
      <c r="L71" s="22">
        <v>7090</v>
      </c>
      <c r="M71" s="23">
        <f t="shared" si="19"/>
        <v>1236.0719322990126</v>
      </c>
      <c r="N71" s="47"/>
      <c r="O71" s="47"/>
      <c r="P71" s="50"/>
      <c r="Q71" s="50"/>
      <c r="R71" s="50"/>
      <c r="S71" s="53"/>
      <c r="T71" s="53"/>
      <c r="U71" s="47"/>
      <c r="V71" s="47"/>
      <c r="W71" s="56"/>
      <c r="X71" s="117"/>
    </row>
    <row r="72" spans="1:24" ht="19.5" thickBot="1" x14ac:dyDescent="0.3">
      <c r="E72" s="1"/>
      <c r="F72" s="1"/>
      <c r="G72" s="1"/>
      <c r="H72" s="1"/>
      <c r="I72" s="1"/>
      <c r="J72" s="1"/>
      <c r="N72" s="1"/>
      <c r="O72" s="1"/>
      <c r="P72" s="1"/>
      <c r="Q72" s="1"/>
      <c r="R72" s="122" t="s">
        <v>46</v>
      </c>
      <c r="S72" s="122"/>
      <c r="T72" s="122"/>
      <c r="U72" s="24" t="s">
        <v>44</v>
      </c>
      <c r="V72" s="14"/>
      <c r="W72" s="1"/>
    </row>
    <row r="73" spans="1:24" ht="19.5" thickBot="1" x14ac:dyDescent="0.3">
      <c r="R73" s="121" t="s">
        <v>47</v>
      </c>
      <c r="S73" s="121"/>
      <c r="T73" s="121"/>
      <c r="U73" s="25" t="s">
        <v>45</v>
      </c>
    </row>
  </sheetData>
  <mergeCells count="314">
    <mergeCell ref="R73:T73"/>
    <mergeCell ref="R72:T72"/>
    <mergeCell ref="X47:X51"/>
    <mergeCell ref="X52:X56"/>
    <mergeCell ref="X57:X61"/>
    <mergeCell ref="X62:X66"/>
    <mergeCell ref="X67:X71"/>
    <mergeCell ref="X2:X6"/>
    <mergeCell ref="X7:X11"/>
    <mergeCell ref="X12:X16"/>
    <mergeCell ref="X17:X21"/>
    <mergeCell ref="X22:X26"/>
    <mergeCell ref="X27:X31"/>
    <mergeCell ref="X32:X36"/>
    <mergeCell ref="X37:X41"/>
    <mergeCell ref="X42:X46"/>
    <mergeCell ref="R2:R6"/>
    <mergeCell ref="S2:S6"/>
    <mergeCell ref="T2:T6"/>
    <mergeCell ref="U2:U6"/>
    <mergeCell ref="V2:V6"/>
    <mergeCell ref="W2:W6"/>
    <mergeCell ref="T12:T16"/>
    <mergeCell ref="U12:U16"/>
    <mergeCell ref="A67:A71"/>
    <mergeCell ref="B67:B71"/>
    <mergeCell ref="E67:E71"/>
    <mergeCell ref="F67:F71"/>
    <mergeCell ref="G67:G71"/>
    <mergeCell ref="A57:A61"/>
    <mergeCell ref="B57:B61"/>
    <mergeCell ref="E57:E61"/>
    <mergeCell ref="F57:F61"/>
    <mergeCell ref="G57:G61"/>
    <mergeCell ref="D57:D61"/>
    <mergeCell ref="D67:D71"/>
    <mergeCell ref="C57:C61"/>
    <mergeCell ref="C67:C71"/>
    <mergeCell ref="O62:O66"/>
    <mergeCell ref="P62:P66"/>
    <mergeCell ref="A62:A66"/>
    <mergeCell ref="B62:B66"/>
    <mergeCell ref="E62:E66"/>
    <mergeCell ref="F62:F66"/>
    <mergeCell ref="G62:G66"/>
    <mergeCell ref="H62:H64"/>
    <mergeCell ref="J62:J66"/>
    <mergeCell ref="D62:D66"/>
    <mergeCell ref="C62:C66"/>
    <mergeCell ref="A47:A51"/>
    <mergeCell ref="B47:B51"/>
    <mergeCell ref="E47:E51"/>
    <mergeCell ref="F47:F51"/>
    <mergeCell ref="G47:G51"/>
    <mergeCell ref="I52:I56"/>
    <mergeCell ref="N52:N56"/>
    <mergeCell ref="O52:O56"/>
    <mergeCell ref="P52:P56"/>
    <mergeCell ref="A52:A56"/>
    <mergeCell ref="B52:B56"/>
    <mergeCell ref="E52:E56"/>
    <mergeCell ref="F52:F56"/>
    <mergeCell ref="G52:G56"/>
    <mergeCell ref="H52:H54"/>
    <mergeCell ref="J52:J56"/>
    <mergeCell ref="D47:D51"/>
    <mergeCell ref="D52:D56"/>
    <mergeCell ref="C47:C51"/>
    <mergeCell ref="C52:C56"/>
    <mergeCell ref="A37:A41"/>
    <mergeCell ref="B37:B41"/>
    <mergeCell ref="E37:E41"/>
    <mergeCell ref="F37:F41"/>
    <mergeCell ref="G37:G41"/>
    <mergeCell ref="I42:I46"/>
    <mergeCell ref="N42:N46"/>
    <mergeCell ref="O42:O46"/>
    <mergeCell ref="P42:P46"/>
    <mergeCell ref="A42:A46"/>
    <mergeCell ref="B42:B46"/>
    <mergeCell ref="E42:E46"/>
    <mergeCell ref="F42:F46"/>
    <mergeCell ref="G42:G46"/>
    <mergeCell ref="H42:H44"/>
    <mergeCell ref="J42:J46"/>
    <mergeCell ref="D37:D41"/>
    <mergeCell ref="D42:D46"/>
    <mergeCell ref="C37:C41"/>
    <mergeCell ref="C42:C46"/>
    <mergeCell ref="A27:A31"/>
    <mergeCell ref="B27:B31"/>
    <mergeCell ref="E27:E31"/>
    <mergeCell ref="F27:F31"/>
    <mergeCell ref="G27:G31"/>
    <mergeCell ref="I32:I36"/>
    <mergeCell ref="N32:N36"/>
    <mergeCell ref="O32:O36"/>
    <mergeCell ref="P32:P36"/>
    <mergeCell ref="A32:A36"/>
    <mergeCell ref="B32:B36"/>
    <mergeCell ref="E32:E36"/>
    <mergeCell ref="F32:F36"/>
    <mergeCell ref="G32:G36"/>
    <mergeCell ref="H32:H34"/>
    <mergeCell ref="J32:J36"/>
    <mergeCell ref="D27:D31"/>
    <mergeCell ref="D32:D36"/>
    <mergeCell ref="C27:C31"/>
    <mergeCell ref="C32:C36"/>
    <mergeCell ref="A17:A21"/>
    <mergeCell ref="B17:B21"/>
    <mergeCell ref="E17:E21"/>
    <mergeCell ref="F17:F21"/>
    <mergeCell ref="G17:G21"/>
    <mergeCell ref="I22:I26"/>
    <mergeCell ref="N22:N26"/>
    <mergeCell ref="O22:O26"/>
    <mergeCell ref="P22:P26"/>
    <mergeCell ref="A22:A26"/>
    <mergeCell ref="B22:B26"/>
    <mergeCell ref="E22:E26"/>
    <mergeCell ref="F22:F26"/>
    <mergeCell ref="G22:G26"/>
    <mergeCell ref="H22:H24"/>
    <mergeCell ref="J22:J26"/>
    <mergeCell ref="D17:D21"/>
    <mergeCell ref="D22:D26"/>
    <mergeCell ref="C17:C21"/>
    <mergeCell ref="C22:C26"/>
    <mergeCell ref="A7:A11"/>
    <mergeCell ref="B7:B11"/>
    <mergeCell ref="E7:E11"/>
    <mergeCell ref="F7:F11"/>
    <mergeCell ref="G7:G11"/>
    <mergeCell ref="I12:I16"/>
    <mergeCell ref="N12:N16"/>
    <mergeCell ref="O12:O16"/>
    <mergeCell ref="P12:P16"/>
    <mergeCell ref="A12:A16"/>
    <mergeCell ref="B12:B16"/>
    <mergeCell ref="E12:E16"/>
    <mergeCell ref="F12:F16"/>
    <mergeCell ref="G12:G16"/>
    <mergeCell ref="H12:H14"/>
    <mergeCell ref="J12:J16"/>
    <mergeCell ref="D7:D11"/>
    <mergeCell ref="D12:D16"/>
    <mergeCell ref="C7:C11"/>
    <mergeCell ref="C12:C16"/>
    <mergeCell ref="A2:A6"/>
    <mergeCell ref="B2:B6"/>
    <mergeCell ref="E2:E6"/>
    <mergeCell ref="F2:F6"/>
    <mergeCell ref="G2:G6"/>
    <mergeCell ref="I2:I6"/>
    <mergeCell ref="J2:J6"/>
    <mergeCell ref="K2:K6"/>
    <mergeCell ref="K1:L1"/>
    <mergeCell ref="H2:H4"/>
    <mergeCell ref="D2:D6"/>
    <mergeCell ref="C2:C6"/>
    <mergeCell ref="H5:H6"/>
    <mergeCell ref="L2:L6"/>
    <mergeCell ref="H7:H9"/>
    <mergeCell ref="J7:J11"/>
    <mergeCell ref="R7:R11"/>
    <mergeCell ref="S7:S11"/>
    <mergeCell ref="T7:T11"/>
    <mergeCell ref="U7:U11"/>
    <mergeCell ref="V7:V11"/>
    <mergeCell ref="W7:W11"/>
    <mergeCell ref="H10:H11"/>
    <mergeCell ref="O7:O11"/>
    <mergeCell ref="P7:P11"/>
    <mergeCell ref="Q7:Q11"/>
    <mergeCell ref="M2:M6"/>
    <mergeCell ref="N2:N6"/>
    <mergeCell ref="O2:O6"/>
    <mergeCell ref="P2:P6"/>
    <mergeCell ref="Q2:Q6"/>
    <mergeCell ref="I7:I11"/>
    <mergeCell ref="N7:N11"/>
    <mergeCell ref="R12:R16"/>
    <mergeCell ref="S12:S16"/>
    <mergeCell ref="Q12:Q16"/>
    <mergeCell ref="V12:V16"/>
    <mergeCell ref="W12:W16"/>
    <mergeCell ref="H15:H16"/>
    <mergeCell ref="H17:H19"/>
    <mergeCell ref="J17:J21"/>
    <mergeCell ref="R17:R21"/>
    <mergeCell ref="S17:S21"/>
    <mergeCell ref="T17:T21"/>
    <mergeCell ref="U17:U21"/>
    <mergeCell ref="V17:V21"/>
    <mergeCell ref="W17:W21"/>
    <mergeCell ref="H20:H21"/>
    <mergeCell ref="I17:I21"/>
    <mergeCell ref="N17:N21"/>
    <mergeCell ref="O17:O21"/>
    <mergeCell ref="P17:P21"/>
    <mergeCell ref="Q17:Q21"/>
    <mergeCell ref="R22:R26"/>
    <mergeCell ref="S22:S26"/>
    <mergeCell ref="T22:T26"/>
    <mergeCell ref="U22:U26"/>
    <mergeCell ref="V22:V26"/>
    <mergeCell ref="W22:W26"/>
    <mergeCell ref="H25:H26"/>
    <mergeCell ref="H27:H29"/>
    <mergeCell ref="J27:J31"/>
    <mergeCell ref="R27:R31"/>
    <mergeCell ref="S27:S31"/>
    <mergeCell ref="T27:T31"/>
    <mergeCell ref="U27:U31"/>
    <mergeCell ref="V27:V31"/>
    <mergeCell ref="W27:W31"/>
    <mergeCell ref="H30:H31"/>
    <mergeCell ref="Q22:Q26"/>
    <mergeCell ref="I27:I31"/>
    <mergeCell ref="N27:N31"/>
    <mergeCell ref="O27:O31"/>
    <mergeCell ref="P27:P31"/>
    <mergeCell ref="Q27:Q31"/>
    <mergeCell ref="R32:R36"/>
    <mergeCell ref="S32:S36"/>
    <mergeCell ref="T32:T36"/>
    <mergeCell ref="U32:U36"/>
    <mergeCell ref="V32:V36"/>
    <mergeCell ref="W32:W36"/>
    <mergeCell ref="H35:H36"/>
    <mergeCell ref="H37:H39"/>
    <mergeCell ref="J37:J41"/>
    <mergeCell ref="R37:R41"/>
    <mergeCell ref="S37:S41"/>
    <mergeCell ref="T37:T41"/>
    <mergeCell ref="U37:U41"/>
    <mergeCell ref="V37:V41"/>
    <mergeCell ref="W37:W41"/>
    <mergeCell ref="H40:H41"/>
    <mergeCell ref="Q32:Q36"/>
    <mergeCell ref="I37:I41"/>
    <mergeCell ref="N37:N41"/>
    <mergeCell ref="O37:O41"/>
    <mergeCell ref="P37:P41"/>
    <mergeCell ref="Q37:Q41"/>
    <mergeCell ref="R42:R46"/>
    <mergeCell ref="S42:S46"/>
    <mergeCell ref="T42:T46"/>
    <mergeCell ref="U42:U46"/>
    <mergeCell ref="V42:V46"/>
    <mergeCell ref="W42:W46"/>
    <mergeCell ref="H45:H46"/>
    <mergeCell ref="H47:H49"/>
    <mergeCell ref="J47:J51"/>
    <mergeCell ref="R47:R51"/>
    <mergeCell ref="S47:S51"/>
    <mergeCell ref="T47:T51"/>
    <mergeCell ref="U47:U51"/>
    <mergeCell ref="V47:V51"/>
    <mergeCell ref="W47:W51"/>
    <mergeCell ref="H50:H51"/>
    <mergeCell ref="Q42:Q46"/>
    <mergeCell ref="I47:I51"/>
    <mergeCell ref="N47:N51"/>
    <mergeCell ref="O47:O51"/>
    <mergeCell ref="P47:P51"/>
    <mergeCell ref="Q47:Q51"/>
    <mergeCell ref="R52:R56"/>
    <mergeCell ref="S52:S56"/>
    <mergeCell ref="T52:T56"/>
    <mergeCell ref="U52:U56"/>
    <mergeCell ref="V52:V56"/>
    <mergeCell ref="W52:W56"/>
    <mergeCell ref="H55:H56"/>
    <mergeCell ref="H57:H59"/>
    <mergeCell ref="J57:J61"/>
    <mergeCell ref="R57:R61"/>
    <mergeCell ref="S57:S61"/>
    <mergeCell ref="T57:T61"/>
    <mergeCell ref="U57:U61"/>
    <mergeCell ref="V57:V61"/>
    <mergeCell ref="W57:W61"/>
    <mergeCell ref="H60:H61"/>
    <mergeCell ref="Q52:Q56"/>
    <mergeCell ref="I57:I61"/>
    <mergeCell ref="N57:N61"/>
    <mergeCell ref="O57:O61"/>
    <mergeCell ref="P57:P61"/>
    <mergeCell ref="Q57:Q61"/>
    <mergeCell ref="R62:R66"/>
    <mergeCell ref="S62:S66"/>
    <mergeCell ref="T62:T66"/>
    <mergeCell ref="U62:U66"/>
    <mergeCell ref="V62:V66"/>
    <mergeCell ref="W62:W66"/>
    <mergeCell ref="H65:H66"/>
    <mergeCell ref="H67:H69"/>
    <mergeCell ref="J67:J71"/>
    <mergeCell ref="R67:R71"/>
    <mergeCell ref="S67:S71"/>
    <mergeCell ref="T67:T71"/>
    <mergeCell ref="U67:U71"/>
    <mergeCell ref="V67:V71"/>
    <mergeCell ref="W67:W71"/>
    <mergeCell ref="H70:H71"/>
    <mergeCell ref="Q62:Q66"/>
    <mergeCell ref="I67:I71"/>
    <mergeCell ref="N67:N71"/>
    <mergeCell ref="O67:O71"/>
    <mergeCell ref="P67:P71"/>
    <mergeCell ref="Q67:Q71"/>
    <mergeCell ref="I62:I66"/>
    <mergeCell ref="N62:N66"/>
  </mergeCells>
  <pageMargins left="0.27559055118110237" right="0.15748031496062992" top="0.39370078740157483" bottom="0.27559055118110237" header="0.31496062992125984" footer="0.2362204724409449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Yambis</vt:lpstr>
      <vt:lpstr>Yambis!Yazdırma_Alanı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PENBEGÜL</dc:creator>
  <cp:lastModifiedBy>Mevlüt Caglan Ozkan</cp:lastModifiedBy>
  <cp:lastPrinted>2022-02-18T07:22:08Z</cp:lastPrinted>
  <dcterms:created xsi:type="dcterms:W3CDTF">2020-10-03T06:22:01Z</dcterms:created>
  <dcterms:modified xsi:type="dcterms:W3CDTF">2022-06-21T06:11:02Z</dcterms:modified>
</cp:coreProperties>
</file>