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3. YAMBİS\"/>
    </mc:Choice>
  </mc:AlternateContent>
  <bookViews>
    <workbookView xWindow="-90" yWindow="-90" windowWidth="19380" windowHeight="10380"/>
  </bookViews>
  <sheets>
    <sheet name="Yambis" sheetId="10" r:id="rId1"/>
  </sheets>
  <externalReferences>
    <externalReference r:id="rId2"/>
  </externalReferences>
  <definedNames>
    <definedName name="_xlnm.Print_Area" localSheetId="0">Yambis!$A$1:$W$72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1" i="10" l="1"/>
  <c r="L70" i="10"/>
  <c r="L69" i="10"/>
  <c r="L68" i="10"/>
  <c r="L67" i="10"/>
  <c r="I67" i="10"/>
  <c r="L66" i="10"/>
  <c r="L65" i="10"/>
  <c r="L64" i="10"/>
  <c r="L63" i="10"/>
  <c r="L62" i="10"/>
  <c r="G62" i="10"/>
  <c r="H65" i="10" s="1"/>
  <c r="F62" i="10"/>
  <c r="L61" i="10"/>
  <c r="L60" i="10"/>
  <c r="L59" i="10"/>
  <c r="L58" i="10"/>
  <c r="L57" i="10"/>
  <c r="G57" i="10"/>
  <c r="H60" i="10" s="1"/>
  <c r="F57" i="10"/>
  <c r="L56" i="10"/>
  <c r="L55" i="10"/>
  <c r="L54" i="10"/>
  <c r="L53" i="10"/>
  <c r="L52" i="10"/>
  <c r="F52" i="10"/>
  <c r="G52" i="10" s="1"/>
  <c r="L51" i="10"/>
  <c r="L50" i="10"/>
  <c r="L49" i="10"/>
  <c r="L48" i="10"/>
  <c r="L47" i="10"/>
  <c r="F47" i="10"/>
  <c r="G47" i="10" s="1"/>
  <c r="L46" i="10"/>
  <c r="L45" i="10"/>
  <c r="L44" i="10"/>
  <c r="L43" i="10"/>
  <c r="L42" i="10"/>
  <c r="I42" i="10"/>
  <c r="F42" i="10"/>
  <c r="G42" i="10" s="1"/>
  <c r="L41" i="10"/>
  <c r="L40" i="10"/>
  <c r="L39" i="10"/>
  <c r="L38" i="10"/>
  <c r="N37" i="10"/>
  <c r="L37" i="10"/>
  <c r="G37" i="10"/>
  <c r="O37" i="10" s="1"/>
  <c r="F37" i="10"/>
  <c r="L36" i="10"/>
  <c r="L35" i="10"/>
  <c r="L34" i="10"/>
  <c r="L33" i="10"/>
  <c r="L32" i="10"/>
  <c r="F32" i="10"/>
  <c r="G32" i="10" s="1"/>
  <c r="L31" i="10"/>
  <c r="L30" i="10"/>
  <c r="L29" i="10"/>
  <c r="L28" i="10"/>
  <c r="L27" i="10"/>
  <c r="F27" i="10"/>
  <c r="G27" i="10" s="1"/>
  <c r="L26" i="10"/>
  <c r="L25" i="10"/>
  <c r="L24" i="10"/>
  <c r="L23" i="10"/>
  <c r="L22" i="10"/>
  <c r="G22" i="10"/>
  <c r="J22" i="10" s="1"/>
  <c r="F22" i="10"/>
  <c r="L21" i="10"/>
  <c r="L20" i="10"/>
  <c r="M20" i="10" s="1"/>
  <c r="L19" i="10"/>
  <c r="L18" i="10"/>
  <c r="O17" i="10"/>
  <c r="N17" i="10"/>
  <c r="L17" i="10"/>
  <c r="M17" i="10" s="1"/>
  <c r="J17" i="10"/>
  <c r="H17" i="10"/>
  <c r="G17" i="10"/>
  <c r="H20" i="10" s="1"/>
  <c r="L16" i="10"/>
  <c r="L15" i="10"/>
  <c r="M15" i="10" s="1"/>
  <c r="L14" i="10"/>
  <c r="L13" i="10"/>
  <c r="O12" i="10"/>
  <c r="N12" i="10"/>
  <c r="L12" i="10"/>
  <c r="M12" i="10" s="1"/>
  <c r="J12" i="10"/>
  <c r="M14" i="10" s="1"/>
  <c r="H12" i="10"/>
  <c r="G12" i="10"/>
  <c r="H15" i="10" s="1"/>
  <c r="F12" i="10"/>
  <c r="L11" i="10"/>
  <c r="L10" i="10"/>
  <c r="L9" i="10"/>
  <c r="L8" i="10"/>
  <c r="L7" i="10"/>
  <c r="F7" i="10"/>
  <c r="G7" i="10" s="1"/>
  <c r="G2" i="10"/>
  <c r="N2" i="10" s="1"/>
  <c r="M19" i="10" l="1"/>
  <c r="N42" i="10"/>
  <c r="H45" i="10"/>
  <c r="J42" i="10"/>
  <c r="H42" i="10"/>
  <c r="O42" i="10"/>
  <c r="H55" i="10"/>
  <c r="J52" i="10"/>
  <c r="H52" i="10"/>
  <c r="O52" i="10"/>
  <c r="N52" i="10"/>
  <c r="H10" i="10"/>
  <c r="H7" i="10"/>
  <c r="N7" i="10"/>
  <c r="O7" i="10"/>
  <c r="J7" i="10"/>
  <c r="M24" i="10"/>
  <c r="M26" i="10"/>
  <c r="M25" i="10"/>
  <c r="M23" i="10"/>
  <c r="M22" i="10"/>
  <c r="H50" i="10"/>
  <c r="J47" i="10"/>
  <c r="H47" i="10"/>
  <c r="N47" i="10"/>
  <c r="O47" i="10"/>
  <c r="O32" i="10"/>
  <c r="N32" i="10"/>
  <c r="H35" i="10"/>
  <c r="J32" i="10"/>
  <c r="H32" i="10"/>
  <c r="H27" i="10"/>
  <c r="O27" i="10"/>
  <c r="H30" i="10"/>
  <c r="N27" i="10"/>
  <c r="J27" i="10"/>
  <c r="O2" i="10"/>
  <c r="H37" i="10"/>
  <c r="N22" i="10"/>
  <c r="J37" i="10"/>
  <c r="N62" i="10"/>
  <c r="M16" i="10"/>
  <c r="M21" i="10"/>
  <c r="O22" i="10"/>
  <c r="H40" i="10"/>
  <c r="H25" i="10"/>
  <c r="H5" i="10"/>
  <c r="N57" i="10"/>
  <c r="M13" i="10"/>
  <c r="M18" i="10"/>
  <c r="H2" i="10"/>
  <c r="H22" i="10"/>
  <c r="H57" i="10"/>
  <c r="H62" i="10"/>
  <c r="J67" i="10"/>
  <c r="J57" i="10"/>
  <c r="J62" i="10"/>
  <c r="M59" i="10" l="1"/>
  <c r="M58" i="10"/>
  <c r="M60" i="10"/>
  <c r="M61" i="10"/>
  <c r="M57" i="10"/>
  <c r="M41" i="10"/>
  <c r="M40" i="10"/>
  <c r="M37" i="10"/>
  <c r="M38" i="10"/>
  <c r="M39" i="10"/>
  <c r="M7" i="10"/>
  <c r="M11" i="10"/>
  <c r="M10" i="10"/>
  <c r="M9" i="10"/>
  <c r="M8" i="10"/>
  <c r="M54" i="10"/>
  <c r="M53" i="10"/>
  <c r="M55" i="10"/>
  <c r="M56" i="10"/>
  <c r="M52" i="10"/>
  <c r="M70" i="10"/>
  <c r="H70" i="10"/>
  <c r="M69" i="10"/>
  <c r="H67" i="10"/>
  <c r="M67" i="10"/>
  <c r="M68" i="10"/>
  <c r="M71" i="10"/>
  <c r="M47" i="10"/>
  <c r="M49" i="10"/>
  <c r="M51" i="10"/>
  <c r="M48" i="10"/>
  <c r="M50" i="10"/>
  <c r="M64" i="10"/>
  <c r="M63" i="10"/>
  <c r="M65" i="10"/>
  <c r="M66" i="10"/>
  <c r="M62" i="10"/>
  <c r="M33" i="10"/>
  <c r="M36" i="10"/>
  <c r="M35" i="10"/>
  <c r="M34" i="10"/>
  <c r="M32" i="10"/>
  <c r="M28" i="10"/>
  <c r="M31" i="10"/>
  <c r="M29" i="10"/>
  <c r="M30" i="10"/>
  <c r="M27" i="10"/>
  <c r="M45" i="10"/>
  <c r="M42" i="10"/>
  <c r="M44" i="10"/>
  <c r="M43" i="10"/>
  <c r="M46" i="10"/>
</calcChain>
</file>

<file path=xl/sharedStrings.xml><?xml version="1.0" encoding="utf-8"?>
<sst xmlns="http://schemas.openxmlformats.org/spreadsheetml/2006/main" count="154" uniqueCount="48">
  <si>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</si>
  <si>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</si>
  <si>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</si>
  <si>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</si>
  <si>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</si>
  <si>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</si>
  <si>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</si>
  <si>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</si>
  <si>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</si>
  <si>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</si>
  <si>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</si>
  <si>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</si>
  <si>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</si>
  <si>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</si>
  <si>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</si>
  <si>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</si>
  <si>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</si>
  <si>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</si>
  <si>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</si>
  <si>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</si>
  <si>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</si>
  <si>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</si>
  <si>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</si>
  <si>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</si>
  <si>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</si>
  <si>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</si>
  <si>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</si>
  <si>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</si>
  <si>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</si>
  <si>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</si>
  <si>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</si>
  <si>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</si>
  <si>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</si>
  <si>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</si>
  <si>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</si>
  <si>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</si>
  <si>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</si>
  <si>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</si>
  <si>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</si>
  <si>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ORTAKLIK ASGARİ TUTARLAR (%60-%25)</t>
  </si>
  <si>
    <t>GRUP -ORTAK GRUP</t>
  </si>
  <si>
    <t xml:space="preserve">PİLOT ORTAK (EN AZ)      </t>
  </si>
  <si>
    <t>ÖZEL ORTAK     (EN AZ)</t>
  </si>
  <si>
    <t>GEÇİCİ</t>
  </si>
  <si>
    <t>KOOP.</t>
  </si>
  <si>
    <t>1000 TL</t>
  </si>
  <si>
    <t>2300 TL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</si>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</sst>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9" fontId="2" fillId="0" borderId="4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169" fontId="2" fillId="4" borderId="4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9" fontId="2" fillId="4" borderId="6" xfId="0" applyNumberFormat="1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8" fontId="1" fillId="4" borderId="4" xfId="0" applyNumberFormat="1" applyFont="1" applyFill="1" applyBorder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168" fontId="1" fillId="4" borderId="6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.%20&#304;&#350;%20DENEY&#304;M/YAMB&#304;S%20&#304;&#350;%20DENEY&#304;M_24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 Deneyim"/>
      <sheetName val="Müh.Mimar"/>
      <sheetName val="Bilanço"/>
      <sheetName val="Endeks"/>
      <sheetName val="Mmhb"/>
      <sheetName val="Yambis"/>
    </sheetNames>
    <sheetDataSet>
      <sheetData sheetId="0"/>
      <sheetData sheetId="1"/>
      <sheetData sheetId="2"/>
      <sheetData sheetId="3"/>
      <sheetData sheetId="4">
        <row r="10">
          <cell r="AH10">
            <v>1800</v>
          </cell>
        </row>
        <row r="11">
          <cell r="AH11">
            <v>1920</v>
          </cell>
        </row>
        <row r="12">
          <cell r="AH12">
            <v>2300</v>
          </cell>
        </row>
        <row r="13">
          <cell r="AH13">
            <v>2480</v>
          </cell>
        </row>
        <row r="14">
          <cell r="AH14">
            <v>2970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view="pageBreakPreview" zoomScale="80" zoomScaleNormal="90" zoomScaleSheetLayoutView="80" workbookViewId="0">
      <pane ySplit="1" topLeftCell="A2" activePane="bottomLeft" state="frozen"/>
      <selection pane="bottomLeft" activeCell="H2" sqref="H2:H4"/>
    </sheetView>
  </sheetViews>
  <sheetFormatPr defaultColWidth="8.85546875" defaultRowHeight="18.75" x14ac:dyDescent="0.25"/>
  <cols>
    <col min="1" max="1" width="6.7109375" style="9" customWidth="1"/>
    <col min="2" max="4" width="8.85546875" style="9"/>
    <col min="5" max="5" width="17.7109375" style="9" bestFit="1" customWidth="1"/>
    <col min="6" max="6" width="19.5703125" style="9" customWidth="1"/>
    <col min="7" max="7" width="18.85546875" style="9" customWidth="1"/>
    <col min="8" max="8" width="20.7109375" style="9" customWidth="1"/>
    <col min="9" max="9" width="17.42578125" style="9" bestFit="1" customWidth="1"/>
    <col min="10" max="10" width="18.7109375" style="9" customWidth="1"/>
    <col min="11" max="11" width="13.28515625" style="1" bestFit="1" customWidth="1"/>
    <col min="12" max="12" width="12.140625" style="1" bestFit="1" customWidth="1"/>
    <col min="13" max="13" width="15" style="1" customWidth="1"/>
    <col min="14" max="14" width="16.7109375" style="10" customWidth="1"/>
    <col min="15" max="15" width="17.5703125" style="10" bestFit="1" customWidth="1"/>
    <col min="16" max="19" width="8.7109375" style="10" customWidth="1"/>
    <col min="20" max="20" width="11" style="10" customWidth="1"/>
    <col min="21" max="22" width="12.140625" style="10" customWidth="1"/>
    <col min="23" max="23" width="14.140625" style="10" customWidth="1"/>
    <col min="24" max="16384" width="8.85546875" style="1"/>
  </cols>
  <sheetData>
    <row r="1" spans="1:23" s="8" customFormat="1" ht="64.5" customHeight="1" thickBot="1" x14ac:dyDescent="0.3">
      <c r="A1" s="11" t="s">
        <v>13</v>
      </c>
      <c r="B1" s="12" t="s">
        <v>40</v>
      </c>
      <c r="C1" s="12" t="s">
        <v>41</v>
      </c>
      <c r="D1" s="12" t="s">
        <v>42</v>
      </c>
      <c r="E1" s="12" t="s">
        <v>14</v>
      </c>
      <c r="F1" s="12" t="s">
        <v>15</v>
      </c>
      <c r="G1" s="12" t="s">
        <v>16</v>
      </c>
      <c r="H1" s="12" t="s">
        <v>39</v>
      </c>
      <c r="I1" s="12" t="s">
        <v>22</v>
      </c>
      <c r="J1" s="12" t="s">
        <v>23</v>
      </c>
      <c r="K1" s="90" t="s">
        <v>24</v>
      </c>
      <c r="L1" s="91"/>
      <c r="M1" s="12" t="s">
        <v>25</v>
      </c>
      <c r="N1" s="12" t="s">
        <v>34</v>
      </c>
      <c r="O1" s="12" t="s">
        <v>35</v>
      </c>
      <c r="P1" s="12" t="s">
        <v>36</v>
      </c>
      <c r="Q1" s="12" t="s">
        <v>37</v>
      </c>
      <c r="R1" s="12" t="s">
        <v>38</v>
      </c>
      <c r="S1" s="12" t="s">
        <v>17</v>
      </c>
      <c r="T1" s="12" t="s">
        <v>18</v>
      </c>
      <c r="U1" s="12" t="s">
        <v>26</v>
      </c>
      <c r="V1" s="12" t="s">
        <v>27</v>
      </c>
      <c r="W1" s="13" t="s">
        <v>28</v>
      </c>
    </row>
    <row r="2" spans="1:23" s="10" customFormat="1" ht="15.95" customHeight="1" x14ac:dyDescent="0.25">
      <c r="A2" s="75">
        <v>1</v>
      </c>
      <c r="B2" s="78" t="s">
        <v>0</v>
      </c>
      <c r="C2" s="95" t="s">
        <v>2</v>
      </c>
      <c r="D2" s="95" t="s">
        <v>6</v>
      </c>
      <c r="E2" s="69">
        <v>88740000</v>
      </c>
      <c r="F2" s="81">
        <v>2</v>
      </c>
      <c r="G2" s="69">
        <f>E2*F2</f>
        <v>177480000</v>
      </c>
      <c r="H2" s="92">
        <f>G2*60%</f>
        <v>106488000</v>
      </c>
      <c r="I2" s="84" t="s">
        <v>21</v>
      </c>
      <c r="J2" s="87" t="s">
        <v>21</v>
      </c>
      <c r="K2" s="87" t="s">
        <v>21</v>
      </c>
      <c r="L2" s="87" t="s">
        <v>21</v>
      </c>
      <c r="M2" s="87" t="s">
        <v>21</v>
      </c>
      <c r="N2" s="69">
        <f>G2*5%</f>
        <v>8874000</v>
      </c>
      <c r="O2" s="69">
        <f>G2*20%</f>
        <v>35496000</v>
      </c>
      <c r="P2" s="98">
        <v>0.5</v>
      </c>
      <c r="Q2" s="98">
        <v>0.1</v>
      </c>
      <c r="R2" s="98">
        <v>0.75</v>
      </c>
      <c r="S2" s="84">
        <v>50</v>
      </c>
      <c r="T2" s="84">
        <v>8</v>
      </c>
      <c r="U2" s="48">
        <v>2900</v>
      </c>
      <c r="V2" s="48">
        <v>7500</v>
      </c>
      <c r="W2" s="101">
        <v>30000</v>
      </c>
    </row>
    <row r="3" spans="1:23" s="10" customFormat="1" ht="15.95" customHeight="1" x14ac:dyDescent="0.25">
      <c r="A3" s="76"/>
      <c r="B3" s="79"/>
      <c r="C3" s="96"/>
      <c r="D3" s="96"/>
      <c r="E3" s="70"/>
      <c r="F3" s="82"/>
      <c r="G3" s="70"/>
      <c r="H3" s="93"/>
      <c r="I3" s="85"/>
      <c r="J3" s="88"/>
      <c r="K3" s="88"/>
      <c r="L3" s="88"/>
      <c r="M3" s="88"/>
      <c r="N3" s="70"/>
      <c r="O3" s="70"/>
      <c r="P3" s="99"/>
      <c r="Q3" s="99"/>
      <c r="R3" s="99"/>
      <c r="S3" s="85"/>
      <c r="T3" s="85"/>
      <c r="U3" s="49"/>
      <c r="V3" s="49"/>
      <c r="W3" s="102"/>
    </row>
    <row r="4" spans="1:23" s="10" customFormat="1" ht="15.95" customHeight="1" x14ac:dyDescent="0.25">
      <c r="A4" s="76"/>
      <c r="B4" s="79"/>
      <c r="C4" s="96"/>
      <c r="D4" s="96"/>
      <c r="E4" s="70"/>
      <c r="F4" s="82"/>
      <c r="G4" s="70"/>
      <c r="H4" s="94"/>
      <c r="I4" s="85"/>
      <c r="J4" s="88"/>
      <c r="K4" s="88"/>
      <c r="L4" s="88"/>
      <c r="M4" s="88"/>
      <c r="N4" s="70"/>
      <c r="O4" s="70"/>
      <c r="P4" s="99"/>
      <c r="Q4" s="99"/>
      <c r="R4" s="99"/>
      <c r="S4" s="85"/>
      <c r="T4" s="85"/>
      <c r="U4" s="49"/>
      <c r="V4" s="49"/>
      <c r="W4" s="102"/>
    </row>
    <row r="5" spans="1:23" s="10" customFormat="1" ht="15.95" customHeight="1" x14ac:dyDescent="0.25">
      <c r="A5" s="76"/>
      <c r="B5" s="79"/>
      <c r="C5" s="96"/>
      <c r="D5" s="96"/>
      <c r="E5" s="70"/>
      <c r="F5" s="82"/>
      <c r="G5" s="70"/>
      <c r="H5" s="104">
        <f>G2*25%</f>
        <v>44370000</v>
      </c>
      <c r="I5" s="85"/>
      <c r="J5" s="88"/>
      <c r="K5" s="88"/>
      <c r="L5" s="88"/>
      <c r="M5" s="88"/>
      <c r="N5" s="70"/>
      <c r="O5" s="70"/>
      <c r="P5" s="99"/>
      <c r="Q5" s="99"/>
      <c r="R5" s="99"/>
      <c r="S5" s="85"/>
      <c r="T5" s="85"/>
      <c r="U5" s="49"/>
      <c r="V5" s="49"/>
      <c r="W5" s="102"/>
    </row>
    <row r="6" spans="1:23" s="10" customFormat="1" ht="15.95" customHeight="1" thickBot="1" x14ac:dyDescent="0.3">
      <c r="A6" s="77"/>
      <c r="B6" s="80"/>
      <c r="C6" s="97"/>
      <c r="D6" s="97"/>
      <c r="E6" s="71"/>
      <c r="F6" s="83"/>
      <c r="G6" s="71"/>
      <c r="H6" s="105"/>
      <c r="I6" s="86"/>
      <c r="J6" s="89"/>
      <c r="K6" s="89"/>
      <c r="L6" s="89"/>
      <c r="M6" s="89"/>
      <c r="N6" s="71"/>
      <c r="O6" s="71"/>
      <c r="P6" s="100"/>
      <c r="Q6" s="100"/>
      <c r="R6" s="100"/>
      <c r="S6" s="86"/>
      <c r="T6" s="86"/>
      <c r="U6" s="50"/>
      <c r="V6" s="50"/>
      <c r="W6" s="103"/>
    </row>
    <row r="7" spans="1:23" ht="15.95" customHeight="1" x14ac:dyDescent="0.25">
      <c r="A7" s="39">
        <v>2</v>
      </c>
      <c r="B7" s="42" t="s">
        <v>1</v>
      </c>
      <c r="C7" s="30" t="s">
        <v>3</v>
      </c>
      <c r="D7" s="30" t="s">
        <v>6</v>
      </c>
      <c r="E7" s="33">
        <v>88740000</v>
      </c>
      <c r="F7" s="45">
        <f>7/5</f>
        <v>1.4</v>
      </c>
      <c r="G7" s="33">
        <f t="shared" ref="G7:G62" si="0">E7*F7</f>
        <v>124235999.99999999</v>
      </c>
      <c r="H7" s="106">
        <f>G7*60%</f>
        <v>74541599.999999985</v>
      </c>
      <c r="I7" s="45">
        <v>1</v>
      </c>
      <c r="J7" s="33">
        <f>G7*I7</f>
        <v>124235999.99999999</v>
      </c>
      <c r="K7" s="18" t="s">
        <v>29</v>
      </c>
      <c r="L7" s="19">
        <f>[1]Mmhb!$AH$10</f>
        <v>1800</v>
      </c>
      <c r="M7" s="20">
        <f>J$7/L7</f>
        <v>69019.999999999985</v>
      </c>
      <c r="N7" s="33">
        <f t="shared" ref="N7" si="1">G7*5%</f>
        <v>6211800</v>
      </c>
      <c r="O7" s="33">
        <f t="shared" ref="O7" si="2">G7*20%</f>
        <v>24847200</v>
      </c>
      <c r="P7" s="72">
        <v>0.5</v>
      </c>
      <c r="Q7" s="72">
        <v>0.1</v>
      </c>
      <c r="R7" s="72">
        <v>0.75</v>
      </c>
      <c r="S7" s="109">
        <v>24</v>
      </c>
      <c r="T7" s="109">
        <v>6</v>
      </c>
      <c r="U7" s="33">
        <v>2900</v>
      </c>
      <c r="V7" s="33">
        <v>5750</v>
      </c>
      <c r="W7" s="112">
        <v>22600</v>
      </c>
    </row>
    <row r="8" spans="1:23" ht="15.95" customHeight="1" x14ac:dyDescent="0.25">
      <c r="A8" s="40"/>
      <c r="B8" s="43"/>
      <c r="C8" s="31"/>
      <c r="D8" s="31"/>
      <c r="E8" s="34"/>
      <c r="F8" s="46"/>
      <c r="G8" s="34"/>
      <c r="H8" s="107"/>
      <c r="I8" s="46"/>
      <c r="J8" s="34"/>
      <c r="K8" s="21" t="s">
        <v>30</v>
      </c>
      <c r="L8" s="22">
        <f>[1]Mmhb!$AH$11</f>
        <v>1920</v>
      </c>
      <c r="M8" s="23">
        <f>J$7/L8</f>
        <v>64706.249999999993</v>
      </c>
      <c r="N8" s="34"/>
      <c r="O8" s="34"/>
      <c r="P8" s="73"/>
      <c r="Q8" s="73"/>
      <c r="R8" s="73"/>
      <c r="S8" s="110"/>
      <c r="T8" s="110"/>
      <c r="U8" s="34"/>
      <c r="V8" s="34"/>
      <c r="W8" s="113"/>
    </row>
    <row r="9" spans="1:23" ht="15.95" customHeight="1" x14ac:dyDescent="0.25">
      <c r="A9" s="40"/>
      <c r="B9" s="43"/>
      <c r="C9" s="31"/>
      <c r="D9" s="31"/>
      <c r="E9" s="34"/>
      <c r="F9" s="46"/>
      <c r="G9" s="34"/>
      <c r="H9" s="108"/>
      <c r="I9" s="46"/>
      <c r="J9" s="34"/>
      <c r="K9" s="21" t="s">
        <v>31</v>
      </c>
      <c r="L9" s="22">
        <f>[1]Mmhb!$AH$12</f>
        <v>2300</v>
      </c>
      <c r="M9" s="23">
        <f>J$7/L9</f>
        <v>54015.65217391304</v>
      </c>
      <c r="N9" s="34"/>
      <c r="O9" s="34"/>
      <c r="P9" s="73"/>
      <c r="Q9" s="73"/>
      <c r="R9" s="73"/>
      <c r="S9" s="110"/>
      <c r="T9" s="110"/>
      <c r="U9" s="34"/>
      <c r="V9" s="34"/>
      <c r="W9" s="113"/>
    </row>
    <row r="10" spans="1:23" ht="15.95" customHeight="1" x14ac:dyDescent="0.25">
      <c r="A10" s="40"/>
      <c r="B10" s="43"/>
      <c r="C10" s="31"/>
      <c r="D10" s="31"/>
      <c r="E10" s="34"/>
      <c r="F10" s="46"/>
      <c r="G10" s="34"/>
      <c r="H10" s="115">
        <f>G7*25%</f>
        <v>31058999.999999996</v>
      </c>
      <c r="I10" s="46"/>
      <c r="J10" s="34"/>
      <c r="K10" s="21" t="s">
        <v>32</v>
      </c>
      <c r="L10" s="22">
        <f>[1]Mmhb!$AH$13</f>
        <v>2480</v>
      </c>
      <c r="M10" s="23">
        <f>J$7/L10</f>
        <v>50095.161290322576</v>
      </c>
      <c r="N10" s="34"/>
      <c r="O10" s="34"/>
      <c r="P10" s="73"/>
      <c r="Q10" s="73"/>
      <c r="R10" s="73"/>
      <c r="S10" s="110"/>
      <c r="T10" s="110"/>
      <c r="U10" s="34"/>
      <c r="V10" s="34"/>
      <c r="W10" s="113"/>
    </row>
    <row r="11" spans="1:23" ht="15.95" customHeight="1" thickBot="1" x14ac:dyDescent="0.3">
      <c r="A11" s="41"/>
      <c r="B11" s="44"/>
      <c r="C11" s="32"/>
      <c r="D11" s="32"/>
      <c r="E11" s="35"/>
      <c r="F11" s="47"/>
      <c r="G11" s="35"/>
      <c r="H11" s="116"/>
      <c r="I11" s="47"/>
      <c r="J11" s="35"/>
      <c r="K11" s="24" t="s">
        <v>33</v>
      </c>
      <c r="L11" s="25">
        <f>[1]Mmhb!$AH$14</f>
        <v>2970</v>
      </c>
      <c r="M11" s="26">
        <f>J$7/L11</f>
        <v>41830.303030303025</v>
      </c>
      <c r="N11" s="35"/>
      <c r="O11" s="35"/>
      <c r="P11" s="74"/>
      <c r="Q11" s="74"/>
      <c r="R11" s="74"/>
      <c r="S11" s="111"/>
      <c r="T11" s="111"/>
      <c r="U11" s="35"/>
      <c r="V11" s="35"/>
      <c r="W11" s="114"/>
    </row>
    <row r="12" spans="1:23" ht="15.95" customHeight="1" x14ac:dyDescent="0.25">
      <c r="A12" s="54">
        <v>3</v>
      </c>
      <c r="B12" s="57" t="s">
        <v>2</v>
      </c>
      <c r="C12" s="66" t="s">
        <v>4</v>
      </c>
      <c r="D12" s="66" t="s">
        <v>7</v>
      </c>
      <c r="E12" s="48">
        <v>88740000</v>
      </c>
      <c r="F12" s="60">
        <f>6/5</f>
        <v>1.2</v>
      </c>
      <c r="G12" s="48">
        <f t="shared" si="0"/>
        <v>106488000</v>
      </c>
      <c r="H12" s="63">
        <f t="shared" ref="H12" si="3">G12*60%</f>
        <v>63892800</v>
      </c>
      <c r="I12" s="60">
        <v>1</v>
      </c>
      <c r="J12" s="48">
        <f>G12*I12</f>
        <v>106488000</v>
      </c>
      <c r="K12" s="2" t="s">
        <v>29</v>
      </c>
      <c r="L12" s="14">
        <f>[1]Mmhb!$AH$10</f>
        <v>1800</v>
      </c>
      <c r="M12" s="3">
        <f>J$12/L12</f>
        <v>59160</v>
      </c>
      <c r="N12" s="48">
        <f t="shared" ref="N12" si="4">G12*5%</f>
        <v>5324400</v>
      </c>
      <c r="O12" s="48">
        <f t="shared" ref="O12" si="5">G12*20%</f>
        <v>21297600</v>
      </c>
      <c r="P12" s="51">
        <v>0.5</v>
      </c>
      <c r="Q12" s="51">
        <v>0.1</v>
      </c>
      <c r="R12" s="51">
        <v>0.75</v>
      </c>
      <c r="S12" s="117">
        <v>18</v>
      </c>
      <c r="T12" s="117">
        <v>4</v>
      </c>
      <c r="U12" s="63">
        <v>2900</v>
      </c>
      <c r="V12" s="48">
        <v>5050</v>
      </c>
      <c r="W12" s="101">
        <v>20150</v>
      </c>
    </row>
    <row r="13" spans="1:23" ht="15.95" customHeight="1" x14ac:dyDescent="0.25">
      <c r="A13" s="55"/>
      <c r="B13" s="58"/>
      <c r="C13" s="67"/>
      <c r="D13" s="67"/>
      <c r="E13" s="49"/>
      <c r="F13" s="61"/>
      <c r="G13" s="49"/>
      <c r="H13" s="64"/>
      <c r="I13" s="61"/>
      <c r="J13" s="49"/>
      <c r="K13" s="4" t="s">
        <v>30</v>
      </c>
      <c r="L13" s="15">
        <f>[1]Mmhb!$AH$11</f>
        <v>1920</v>
      </c>
      <c r="M13" s="5">
        <f>J$12/L13</f>
        <v>55462.5</v>
      </c>
      <c r="N13" s="49"/>
      <c r="O13" s="49"/>
      <c r="P13" s="52"/>
      <c r="Q13" s="52"/>
      <c r="R13" s="52"/>
      <c r="S13" s="118"/>
      <c r="T13" s="118"/>
      <c r="U13" s="64"/>
      <c r="V13" s="49"/>
      <c r="W13" s="102"/>
    </row>
    <row r="14" spans="1:23" ht="15.95" customHeight="1" x14ac:dyDescent="0.25">
      <c r="A14" s="55"/>
      <c r="B14" s="58"/>
      <c r="C14" s="67"/>
      <c r="D14" s="67"/>
      <c r="E14" s="49"/>
      <c r="F14" s="61"/>
      <c r="G14" s="49"/>
      <c r="H14" s="65"/>
      <c r="I14" s="61"/>
      <c r="J14" s="49"/>
      <c r="K14" s="4" t="s">
        <v>31</v>
      </c>
      <c r="L14" s="15">
        <f>[1]Mmhb!$AH$12</f>
        <v>2300</v>
      </c>
      <c r="M14" s="5">
        <f>J$12/L14</f>
        <v>46299.130434782608</v>
      </c>
      <c r="N14" s="49"/>
      <c r="O14" s="49"/>
      <c r="P14" s="52"/>
      <c r="Q14" s="52"/>
      <c r="R14" s="52"/>
      <c r="S14" s="118"/>
      <c r="T14" s="118"/>
      <c r="U14" s="64"/>
      <c r="V14" s="49"/>
      <c r="W14" s="102"/>
    </row>
    <row r="15" spans="1:23" ht="15.95" customHeight="1" x14ac:dyDescent="0.25">
      <c r="A15" s="55"/>
      <c r="B15" s="58"/>
      <c r="C15" s="67"/>
      <c r="D15" s="67"/>
      <c r="E15" s="49"/>
      <c r="F15" s="61"/>
      <c r="G15" s="49"/>
      <c r="H15" s="121">
        <f t="shared" ref="H15" si="6">G12*25%</f>
        <v>26622000</v>
      </c>
      <c r="I15" s="61"/>
      <c r="J15" s="49"/>
      <c r="K15" s="4" t="s">
        <v>32</v>
      </c>
      <c r="L15" s="15">
        <f>[1]Mmhb!$AH$13</f>
        <v>2480</v>
      </c>
      <c r="M15" s="5">
        <f>J$12/L15</f>
        <v>42938.709677419356</v>
      </c>
      <c r="N15" s="49"/>
      <c r="O15" s="49"/>
      <c r="P15" s="52"/>
      <c r="Q15" s="52"/>
      <c r="R15" s="52"/>
      <c r="S15" s="118"/>
      <c r="T15" s="118"/>
      <c r="U15" s="64"/>
      <c r="V15" s="49"/>
      <c r="W15" s="102"/>
    </row>
    <row r="16" spans="1:23" ht="15.95" customHeight="1" thickBot="1" x14ac:dyDescent="0.3">
      <c r="A16" s="56"/>
      <c r="B16" s="59"/>
      <c r="C16" s="68"/>
      <c r="D16" s="68"/>
      <c r="E16" s="50"/>
      <c r="F16" s="62"/>
      <c r="G16" s="50"/>
      <c r="H16" s="120"/>
      <c r="I16" s="62"/>
      <c r="J16" s="50"/>
      <c r="K16" s="6" t="s">
        <v>33</v>
      </c>
      <c r="L16" s="16">
        <f>[1]Mmhb!$AH$14</f>
        <v>2970</v>
      </c>
      <c r="M16" s="7">
        <f>J$12/L16</f>
        <v>35854.545454545456</v>
      </c>
      <c r="N16" s="50"/>
      <c r="O16" s="50"/>
      <c r="P16" s="53"/>
      <c r="Q16" s="53"/>
      <c r="R16" s="53"/>
      <c r="S16" s="119"/>
      <c r="T16" s="119"/>
      <c r="U16" s="120"/>
      <c r="V16" s="50"/>
      <c r="W16" s="103"/>
    </row>
    <row r="17" spans="1:23" ht="15.95" customHeight="1" x14ac:dyDescent="0.25">
      <c r="A17" s="39">
        <v>4</v>
      </c>
      <c r="B17" s="42" t="s">
        <v>3</v>
      </c>
      <c r="C17" s="30" t="s">
        <v>5</v>
      </c>
      <c r="D17" s="30" t="s">
        <v>7</v>
      </c>
      <c r="E17" s="33">
        <v>88740000</v>
      </c>
      <c r="F17" s="45">
        <v>1</v>
      </c>
      <c r="G17" s="33">
        <f t="shared" si="0"/>
        <v>88740000</v>
      </c>
      <c r="H17" s="106">
        <f t="shared" ref="H17" si="7">G17*60%</f>
        <v>53244000</v>
      </c>
      <c r="I17" s="45">
        <v>1</v>
      </c>
      <c r="J17" s="33">
        <f>G17*I17</f>
        <v>88740000</v>
      </c>
      <c r="K17" s="18" t="s">
        <v>29</v>
      </c>
      <c r="L17" s="19">
        <f>[1]Mmhb!$AH$10</f>
        <v>1800</v>
      </c>
      <c r="M17" s="20">
        <f>J$17/L17</f>
        <v>49300</v>
      </c>
      <c r="N17" s="33">
        <f t="shared" ref="N17" si="8">G17*5%</f>
        <v>4437000</v>
      </c>
      <c r="O17" s="33">
        <f t="shared" ref="O17" si="9">G17*20%</f>
        <v>17748000</v>
      </c>
      <c r="P17" s="72">
        <v>0.5</v>
      </c>
      <c r="Q17" s="72">
        <v>0.1</v>
      </c>
      <c r="R17" s="72">
        <v>0.75</v>
      </c>
      <c r="S17" s="109">
        <v>12</v>
      </c>
      <c r="T17" s="109">
        <v>3</v>
      </c>
      <c r="U17" s="33">
        <v>2900</v>
      </c>
      <c r="V17" s="33">
        <v>4350</v>
      </c>
      <c r="W17" s="112">
        <v>17000</v>
      </c>
    </row>
    <row r="18" spans="1:23" ht="15.95" customHeight="1" x14ac:dyDescent="0.25">
      <c r="A18" s="40"/>
      <c r="B18" s="43"/>
      <c r="C18" s="31"/>
      <c r="D18" s="31"/>
      <c r="E18" s="34"/>
      <c r="F18" s="46"/>
      <c r="G18" s="34"/>
      <c r="H18" s="107"/>
      <c r="I18" s="46"/>
      <c r="J18" s="34"/>
      <c r="K18" s="21" t="s">
        <v>30</v>
      </c>
      <c r="L18" s="22">
        <f>[1]Mmhb!$AH$11</f>
        <v>1920</v>
      </c>
      <c r="M18" s="23">
        <f>J$17/L18</f>
        <v>46218.75</v>
      </c>
      <c r="N18" s="34"/>
      <c r="O18" s="34"/>
      <c r="P18" s="73"/>
      <c r="Q18" s="73"/>
      <c r="R18" s="73"/>
      <c r="S18" s="110"/>
      <c r="T18" s="110"/>
      <c r="U18" s="34"/>
      <c r="V18" s="34"/>
      <c r="W18" s="113"/>
    </row>
    <row r="19" spans="1:23" ht="15.95" customHeight="1" x14ac:dyDescent="0.25">
      <c r="A19" s="40"/>
      <c r="B19" s="43"/>
      <c r="C19" s="31"/>
      <c r="D19" s="31"/>
      <c r="E19" s="34"/>
      <c r="F19" s="46"/>
      <c r="G19" s="34"/>
      <c r="H19" s="108"/>
      <c r="I19" s="46"/>
      <c r="J19" s="34"/>
      <c r="K19" s="21" t="s">
        <v>31</v>
      </c>
      <c r="L19" s="22">
        <f>[1]Mmhb!$AH$12</f>
        <v>2300</v>
      </c>
      <c r="M19" s="23">
        <f>J$17/L19</f>
        <v>38582.608695652176</v>
      </c>
      <c r="N19" s="34"/>
      <c r="O19" s="34"/>
      <c r="P19" s="73"/>
      <c r="Q19" s="73"/>
      <c r="R19" s="73"/>
      <c r="S19" s="110"/>
      <c r="T19" s="110"/>
      <c r="U19" s="34"/>
      <c r="V19" s="34"/>
      <c r="W19" s="113"/>
    </row>
    <row r="20" spans="1:23" ht="15.95" customHeight="1" x14ac:dyDescent="0.25">
      <c r="A20" s="40"/>
      <c r="B20" s="43"/>
      <c r="C20" s="31"/>
      <c r="D20" s="31"/>
      <c r="E20" s="34"/>
      <c r="F20" s="46"/>
      <c r="G20" s="34"/>
      <c r="H20" s="115">
        <f t="shared" ref="H20" si="10">G17*25%</f>
        <v>22185000</v>
      </c>
      <c r="I20" s="46"/>
      <c r="J20" s="34"/>
      <c r="K20" s="21" t="s">
        <v>32</v>
      </c>
      <c r="L20" s="22">
        <f>[1]Mmhb!$AH$13</f>
        <v>2480</v>
      </c>
      <c r="M20" s="23">
        <f>J$17/L20</f>
        <v>35782.258064516129</v>
      </c>
      <c r="N20" s="34"/>
      <c r="O20" s="34"/>
      <c r="P20" s="73"/>
      <c r="Q20" s="73"/>
      <c r="R20" s="73"/>
      <c r="S20" s="110"/>
      <c r="T20" s="110"/>
      <c r="U20" s="34"/>
      <c r="V20" s="34"/>
      <c r="W20" s="113"/>
    </row>
    <row r="21" spans="1:23" ht="15.95" customHeight="1" thickBot="1" x14ac:dyDescent="0.3">
      <c r="A21" s="41"/>
      <c r="B21" s="44"/>
      <c r="C21" s="32"/>
      <c r="D21" s="32"/>
      <c r="E21" s="35"/>
      <c r="F21" s="47"/>
      <c r="G21" s="35"/>
      <c r="H21" s="116"/>
      <c r="I21" s="47"/>
      <c r="J21" s="35"/>
      <c r="K21" s="24" t="s">
        <v>33</v>
      </c>
      <c r="L21" s="25">
        <f>[1]Mmhb!$AH$14</f>
        <v>2970</v>
      </c>
      <c r="M21" s="26">
        <f>J$17/L21</f>
        <v>29878.78787878788</v>
      </c>
      <c r="N21" s="35"/>
      <c r="O21" s="35"/>
      <c r="P21" s="74"/>
      <c r="Q21" s="74"/>
      <c r="R21" s="74"/>
      <c r="S21" s="111"/>
      <c r="T21" s="111"/>
      <c r="U21" s="35"/>
      <c r="V21" s="35"/>
      <c r="W21" s="114"/>
    </row>
    <row r="22" spans="1:23" ht="15.95" customHeight="1" x14ac:dyDescent="0.25">
      <c r="A22" s="54">
        <v>5</v>
      </c>
      <c r="B22" s="57" t="s">
        <v>4</v>
      </c>
      <c r="C22" s="66" t="s">
        <v>6</v>
      </c>
      <c r="D22" s="66" t="s">
        <v>7</v>
      </c>
      <c r="E22" s="48">
        <v>88740000</v>
      </c>
      <c r="F22" s="60">
        <f>5/6</f>
        <v>0.83333333333333337</v>
      </c>
      <c r="G22" s="48">
        <f t="shared" si="0"/>
        <v>73950000</v>
      </c>
      <c r="H22" s="63">
        <f t="shared" ref="H22" si="11">G22*60%</f>
        <v>44370000</v>
      </c>
      <c r="I22" s="60">
        <v>1</v>
      </c>
      <c r="J22" s="48">
        <f>G22*I22</f>
        <v>73950000</v>
      </c>
      <c r="K22" s="2" t="s">
        <v>29</v>
      </c>
      <c r="L22" s="14">
        <f>[1]Mmhb!$AH$10</f>
        <v>1800</v>
      </c>
      <c r="M22" s="3">
        <f>J$22/L22</f>
        <v>41083.333333333336</v>
      </c>
      <c r="N22" s="48">
        <f t="shared" ref="N22" si="12">G22*5%</f>
        <v>3697500</v>
      </c>
      <c r="O22" s="48">
        <f t="shared" ref="O22" si="13">G22*20%</f>
        <v>14790000</v>
      </c>
      <c r="P22" s="51">
        <v>0.5</v>
      </c>
      <c r="Q22" s="51">
        <v>0.1</v>
      </c>
      <c r="R22" s="51">
        <v>0.75</v>
      </c>
      <c r="S22" s="117">
        <v>10</v>
      </c>
      <c r="T22" s="117">
        <v>3</v>
      </c>
      <c r="U22" s="63">
        <v>2900</v>
      </c>
      <c r="V22" s="48">
        <v>3750</v>
      </c>
      <c r="W22" s="101">
        <v>15100</v>
      </c>
    </row>
    <row r="23" spans="1:23" ht="15.95" customHeight="1" x14ac:dyDescent="0.25">
      <c r="A23" s="55"/>
      <c r="B23" s="58"/>
      <c r="C23" s="67"/>
      <c r="D23" s="67"/>
      <c r="E23" s="49"/>
      <c r="F23" s="61"/>
      <c r="G23" s="49"/>
      <c r="H23" s="64"/>
      <c r="I23" s="61"/>
      <c r="J23" s="49"/>
      <c r="K23" s="4" t="s">
        <v>30</v>
      </c>
      <c r="L23" s="15">
        <f>[1]Mmhb!$AH$11</f>
        <v>1920</v>
      </c>
      <c r="M23" s="5">
        <f>J$22/L23</f>
        <v>38515.625</v>
      </c>
      <c r="N23" s="49"/>
      <c r="O23" s="49"/>
      <c r="P23" s="52"/>
      <c r="Q23" s="52"/>
      <c r="R23" s="52"/>
      <c r="S23" s="118"/>
      <c r="T23" s="118"/>
      <c r="U23" s="64"/>
      <c r="V23" s="49"/>
      <c r="W23" s="102"/>
    </row>
    <row r="24" spans="1:23" ht="15.95" customHeight="1" x14ac:dyDescent="0.25">
      <c r="A24" s="55"/>
      <c r="B24" s="58"/>
      <c r="C24" s="67"/>
      <c r="D24" s="67"/>
      <c r="E24" s="49"/>
      <c r="F24" s="61"/>
      <c r="G24" s="49"/>
      <c r="H24" s="65"/>
      <c r="I24" s="61"/>
      <c r="J24" s="49"/>
      <c r="K24" s="4" t="s">
        <v>31</v>
      </c>
      <c r="L24" s="15">
        <f>[1]Mmhb!$AH$12</f>
        <v>2300</v>
      </c>
      <c r="M24" s="5">
        <f>J$22/L24</f>
        <v>32152.17391304348</v>
      </c>
      <c r="N24" s="49"/>
      <c r="O24" s="49"/>
      <c r="P24" s="52"/>
      <c r="Q24" s="52"/>
      <c r="R24" s="52"/>
      <c r="S24" s="118"/>
      <c r="T24" s="118"/>
      <c r="U24" s="64"/>
      <c r="V24" s="49"/>
      <c r="W24" s="102"/>
    </row>
    <row r="25" spans="1:23" ht="15.95" customHeight="1" x14ac:dyDescent="0.25">
      <c r="A25" s="55"/>
      <c r="B25" s="58"/>
      <c r="C25" s="67"/>
      <c r="D25" s="67"/>
      <c r="E25" s="49"/>
      <c r="F25" s="61"/>
      <c r="G25" s="49"/>
      <c r="H25" s="121">
        <f t="shared" ref="H25" si="14">G22*25%</f>
        <v>18487500</v>
      </c>
      <c r="I25" s="61"/>
      <c r="J25" s="49"/>
      <c r="K25" s="4" t="s">
        <v>32</v>
      </c>
      <c r="L25" s="15">
        <f>[1]Mmhb!$AH$13</f>
        <v>2480</v>
      </c>
      <c r="M25" s="5">
        <f>J$22/L25</f>
        <v>29818.548387096773</v>
      </c>
      <c r="N25" s="49"/>
      <c r="O25" s="49"/>
      <c r="P25" s="52"/>
      <c r="Q25" s="52"/>
      <c r="R25" s="52"/>
      <c r="S25" s="118"/>
      <c r="T25" s="118"/>
      <c r="U25" s="64"/>
      <c r="V25" s="49"/>
      <c r="W25" s="102"/>
    </row>
    <row r="26" spans="1:23" ht="15.95" customHeight="1" thickBot="1" x14ac:dyDescent="0.3">
      <c r="A26" s="56"/>
      <c r="B26" s="59"/>
      <c r="C26" s="68"/>
      <c r="D26" s="68"/>
      <c r="E26" s="50"/>
      <c r="F26" s="62"/>
      <c r="G26" s="50"/>
      <c r="H26" s="120"/>
      <c r="I26" s="62"/>
      <c r="J26" s="50"/>
      <c r="K26" s="6" t="s">
        <v>33</v>
      </c>
      <c r="L26" s="16">
        <f>[1]Mmhb!$AH$14</f>
        <v>2970</v>
      </c>
      <c r="M26" s="7">
        <f>J$22/L26</f>
        <v>24898.989898989897</v>
      </c>
      <c r="N26" s="50"/>
      <c r="O26" s="50"/>
      <c r="P26" s="53"/>
      <c r="Q26" s="53"/>
      <c r="R26" s="53"/>
      <c r="S26" s="119"/>
      <c r="T26" s="119"/>
      <c r="U26" s="120"/>
      <c r="V26" s="50"/>
      <c r="W26" s="103"/>
    </row>
    <row r="27" spans="1:23" ht="15.95" customHeight="1" x14ac:dyDescent="0.25">
      <c r="A27" s="39">
        <v>6</v>
      </c>
      <c r="B27" s="42" t="s">
        <v>5</v>
      </c>
      <c r="C27" s="30" t="s">
        <v>6</v>
      </c>
      <c r="D27" s="30" t="s">
        <v>8</v>
      </c>
      <c r="E27" s="33">
        <v>88740000</v>
      </c>
      <c r="F27" s="45">
        <f>2/3</f>
        <v>0.66666666666666663</v>
      </c>
      <c r="G27" s="33">
        <f t="shared" si="0"/>
        <v>59160000</v>
      </c>
      <c r="H27" s="106">
        <f t="shared" ref="H27" si="15">G27*60%</f>
        <v>35496000</v>
      </c>
      <c r="I27" s="45">
        <v>1</v>
      </c>
      <c r="J27" s="33">
        <f>G27*I27</f>
        <v>59160000</v>
      </c>
      <c r="K27" s="18" t="s">
        <v>29</v>
      </c>
      <c r="L27" s="19">
        <f>[1]Mmhb!$AH$10</f>
        <v>1800</v>
      </c>
      <c r="M27" s="20">
        <f>J$27/L27</f>
        <v>32866.666666666664</v>
      </c>
      <c r="N27" s="33">
        <f t="shared" ref="N27" si="16">G27*5%</f>
        <v>2958000</v>
      </c>
      <c r="O27" s="33">
        <f t="shared" ref="O27" si="17">G27*20%</f>
        <v>11832000</v>
      </c>
      <c r="P27" s="72">
        <v>0.5</v>
      </c>
      <c r="Q27" s="72">
        <v>0.1</v>
      </c>
      <c r="R27" s="72">
        <v>0.75</v>
      </c>
      <c r="S27" s="109">
        <v>9</v>
      </c>
      <c r="T27" s="109">
        <v>2</v>
      </c>
      <c r="U27" s="33">
        <v>2900</v>
      </c>
      <c r="V27" s="33">
        <v>3150</v>
      </c>
      <c r="W27" s="112">
        <v>12700</v>
      </c>
    </row>
    <row r="28" spans="1:23" ht="15.95" customHeight="1" x14ac:dyDescent="0.25">
      <c r="A28" s="40"/>
      <c r="B28" s="43"/>
      <c r="C28" s="31"/>
      <c r="D28" s="31"/>
      <c r="E28" s="34"/>
      <c r="F28" s="46"/>
      <c r="G28" s="34"/>
      <c r="H28" s="107"/>
      <c r="I28" s="46"/>
      <c r="J28" s="34"/>
      <c r="K28" s="21" t="s">
        <v>30</v>
      </c>
      <c r="L28" s="22">
        <f>[1]Mmhb!$AH$11</f>
        <v>1920</v>
      </c>
      <c r="M28" s="23">
        <f>J$27/L28</f>
        <v>30812.5</v>
      </c>
      <c r="N28" s="34"/>
      <c r="O28" s="34"/>
      <c r="P28" s="73"/>
      <c r="Q28" s="73"/>
      <c r="R28" s="73"/>
      <c r="S28" s="110"/>
      <c r="T28" s="110"/>
      <c r="U28" s="34"/>
      <c r="V28" s="34"/>
      <c r="W28" s="113"/>
    </row>
    <row r="29" spans="1:23" ht="15.95" customHeight="1" x14ac:dyDescent="0.25">
      <c r="A29" s="40"/>
      <c r="B29" s="43"/>
      <c r="C29" s="31"/>
      <c r="D29" s="31"/>
      <c r="E29" s="34"/>
      <c r="F29" s="46"/>
      <c r="G29" s="34"/>
      <c r="H29" s="108"/>
      <c r="I29" s="46"/>
      <c r="J29" s="34"/>
      <c r="K29" s="21" t="s">
        <v>31</v>
      </c>
      <c r="L29" s="22">
        <f>[1]Mmhb!$AH$12</f>
        <v>2300</v>
      </c>
      <c r="M29" s="23">
        <f>J$27/L29</f>
        <v>25721.739130434784</v>
      </c>
      <c r="N29" s="34"/>
      <c r="O29" s="34"/>
      <c r="P29" s="73"/>
      <c r="Q29" s="73"/>
      <c r="R29" s="73"/>
      <c r="S29" s="110"/>
      <c r="T29" s="110"/>
      <c r="U29" s="34"/>
      <c r="V29" s="34"/>
      <c r="W29" s="113"/>
    </row>
    <row r="30" spans="1:23" ht="15.95" customHeight="1" x14ac:dyDescent="0.25">
      <c r="A30" s="40"/>
      <c r="B30" s="43"/>
      <c r="C30" s="31"/>
      <c r="D30" s="31"/>
      <c r="E30" s="34"/>
      <c r="F30" s="46"/>
      <c r="G30" s="34"/>
      <c r="H30" s="115">
        <f t="shared" ref="H30" si="18">G27*25%</f>
        <v>14790000</v>
      </c>
      <c r="I30" s="46"/>
      <c r="J30" s="34"/>
      <c r="K30" s="21" t="s">
        <v>32</v>
      </c>
      <c r="L30" s="22">
        <f>[1]Mmhb!$AH$13</f>
        <v>2480</v>
      </c>
      <c r="M30" s="23">
        <f>J$27/L30</f>
        <v>23854.83870967742</v>
      </c>
      <c r="N30" s="34"/>
      <c r="O30" s="34"/>
      <c r="P30" s="73"/>
      <c r="Q30" s="73"/>
      <c r="R30" s="73"/>
      <c r="S30" s="110"/>
      <c r="T30" s="110"/>
      <c r="U30" s="34"/>
      <c r="V30" s="34"/>
      <c r="W30" s="113"/>
    </row>
    <row r="31" spans="1:23" ht="15.95" customHeight="1" thickBot="1" x14ac:dyDescent="0.3">
      <c r="A31" s="41"/>
      <c r="B31" s="44"/>
      <c r="C31" s="32"/>
      <c r="D31" s="32"/>
      <c r="E31" s="35"/>
      <c r="F31" s="47"/>
      <c r="G31" s="35"/>
      <c r="H31" s="116"/>
      <c r="I31" s="47"/>
      <c r="J31" s="35"/>
      <c r="K31" s="24" t="s">
        <v>33</v>
      </c>
      <c r="L31" s="25">
        <f>[1]Mmhb!$AH$14</f>
        <v>2970</v>
      </c>
      <c r="M31" s="26">
        <f>J$27/L31</f>
        <v>19919.191919191919</v>
      </c>
      <c r="N31" s="35"/>
      <c r="O31" s="35"/>
      <c r="P31" s="74"/>
      <c r="Q31" s="74"/>
      <c r="R31" s="74"/>
      <c r="S31" s="111"/>
      <c r="T31" s="111"/>
      <c r="U31" s="35"/>
      <c r="V31" s="35"/>
      <c r="W31" s="114"/>
    </row>
    <row r="32" spans="1:23" ht="15.95" customHeight="1" x14ac:dyDescent="0.25">
      <c r="A32" s="54">
        <v>7</v>
      </c>
      <c r="B32" s="57" t="s">
        <v>6</v>
      </c>
      <c r="C32" s="66" t="s">
        <v>7</v>
      </c>
      <c r="D32" s="66" t="s">
        <v>8</v>
      </c>
      <c r="E32" s="48">
        <v>88740000</v>
      </c>
      <c r="F32" s="60">
        <f>1/2</f>
        <v>0.5</v>
      </c>
      <c r="G32" s="48">
        <f t="shared" si="0"/>
        <v>44370000</v>
      </c>
      <c r="H32" s="63">
        <f t="shared" ref="H32" si="19">G32*60%</f>
        <v>26622000</v>
      </c>
      <c r="I32" s="60">
        <v>1</v>
      </c>
      <c r="J32" s="48">
        <f>G32*I32</f>
        <v>44370000</v>
      </c>
      <c r="K32" s="2" t="s">
        <v>29</v>
      </c>
      <c r="L32" s="14">
        <f>[1]Mmhb!$AH$10</f>
        <v>1800</v>
      </c>
      <c r="M32" s="3">
        <f>J$32/L32</f>
        <v>24650</v>
      </c>
      <c r="N32" s="48">
        <f t="shared" ref="N32" si="20">G32*5%</f>
        <v>2218500</v>
      </c>
      <c r="O32" s="48">
        <f t="shared" ref="O32" si="21">G32*20%</f>
        <v>8874000</v>
      </c>
      <c r="P32" s="51">
        <v>0.5</v>
      </c>
      <c r="Q32" s="51">
        <v>0.1</v>
      </c>
      <c r="R32" s="51">
        <v>0.75</v>
      </c>
      <c r="S32" s="117">
        <v>8</v>
      </c>
      <c r="T32" s="117">
        <v>2</v>
      </c>
      <c r="U32" s="63">
        <v>2900</v>
      </c>
      <c r="V32" s="48">
        <v>2700</v>
      </c>
      <c r="W32" s="101">
        <v>10800</v>
      </c>
    </row>
    <row r="33" spans="1:23" ht="15.95" customHeight="1" x14ac:dyDescent="0.25">
      <c r="A33" s="55"/>
      <c r="B33" s="58"/>
      <c r="C33" s="67"/>
      <c r="D33" s="67"/>
      <c r="E33" s="49"/>
      <c r="F33" s="61"/>
      <c r="G33" s="49"/>
      <c r="H33" s="64"/>
      <c r="I33" s="61"/>
      <c r="J33" s="49"/>
      <c r="K33" s="4" t="s">
        <v>30</v>
      </c>
      <c r="L33" s="15">
        <f>[1]Mmhb!$AH$11</f>
        <v>1920</v>
      </c>
      <c r="M33" s="5">
        <f>J$32/L33</f>
        <v>23109.375</v>
      </c>
      <c r="N33" s="49"/>
      <c r="O33" s="49"/>
      <c r="P33" s="52"/>
      <c r="Q33" s="52"/>
      <c r="R33" s="52"/>
      <c r="S33" s="118"/>
      <c r="T33" s="118"/>
      <c r="U33" s="64"/>
      <c r="V33" s="49"/>
      <c r="W33" s="102"/>
    </row>
    <row r="34" spans="1:23" ht="15.95" customHeight="1" x14ac:dyDescent="0.25">
      <c r="A34" s="55"/>
      <c r="B34" s="58"/>
      <c r="C34" s="67"/>
      <c r="D34" s="67"/>
      <c r="E34" s="49"/>
      <c r="F34" s="61"/>
      <c r="G34" s="49"/>
      <c r="H34" s="65"/>
      <c r="I34" s="61"/>
      <c r="J34" s="49"/>
      <c r="K34" s="4" t="s">
        <v>31</v>
      </c>
      <c r="L34" s="15">
        <f>[1]Mmhb!$AH$12</f>
        <v>2300</v>
      </c>
      <c r="M34" s="5">
        <f>J$32/L34</f>
        <v>19291.304347826088</v>
      </c>
      <c r="N34" s="49"/>
      <c r="O34" s="49"/>
      <c r="P34" s="52"/>
      <c r="Q34" s="52"/>
      <c r="R34" s="52"/>
      <c r="S34" s="118"/>
      <c r="T34" s="118"/>
      <c r="U34" s="64"/>
      <c r="V34" s="49"/>
      <c r="W34" s="102"/>
    </row>
    <row r="35" spans="1:23" ht="15.95" customHeight="1" x14ac:dyDescent="0.25">
      <c r="A35" s="55"/>
      <c r="B35" s="58"/>
      <c r="C35" s="67"/>
      <c r="D35" s="67"/>
      <c r="E35" s="49"/>
      <c r="F35" s="61"/>
      <c r="G35" s="49"/>
      <c r="H35" s="121">
        <f t="shared" ref="H35" si="22">G32*25%</f>
        <v>11092500</v>
      </c>
      <c r="I35" s="61"/>
      <c r="J35" s="49"/>
      <c r="K35" s="4" t="s">
        <v>32</v>
      </c>
      <c r="L35" s="15">
        <f>[1]Mmhb!$AH$13</f>
        <v>2480</v>
      </c>
      <c r="M35" s="5">
        <f>J$32/L35</f>
        <v>17891.129032258064</v>
      </c>
      <c r="N35" s="49"/>
      <c r="O35" s="49"/>
      <c r="P35" s="52"/>
      <c r="Q35" s="52"/>
      <c r="R35" s="52"/>
      <c r="S35" s="118"/>
      <c r="T35" s="118"/>
      <c r="U35" s="64"/>
      <c r="V35" s="49"/>
      <c r="W35" s="102"/>
    </row>
    <row r="36" spans="1:23" ht="15.95" customHeight="1" thickBot="1" x14ac:dyDescent="0.3">
      <c r="A36" s="56"/>
      <c r="B36" s="59"/>
      <c r="C36" s="68"/>
      <c r="D36" s="68"/>
      <c r="E36" s="50"/>
      <c r="F36" s="62"/>
      <c r="G36" s="50"/>
      <c r="H36" s="120"/>
      <c r="I36" s="62"/>
      <c r="J36" s="50"/>
      <c r="K36" s="6" t="s">
        <v>33</v>
      </c>
      <c r="L36" s="16">
        <f>[1]Mmhb!$AH$14</f>
        <v>2970</v>
      </c>
      <c r="M36" s="7">
        <f>J$32/L36</f>
        <v>14939.39393939394</v>
      </c>
      <c r="N36" s="50"/>
      <c r="O36" s="50"/>
      <c r="P36" s="53"/>
      <c r="Q36" s="53"/>
      <c r="R36" s="53"/>
      <c r="S36" s="119"/>
      <c r="T36" s="119"/>
      <c r="U36" s="120"/>
      <c r="V36" s="50"/>
      <c r="W36" s="103"/>
    </row>
    <row r="37" spans="1:23" ht="15.95" customHeight="1" x14ac:dyDescent="0.25">
      <c r="A37" s="39">
        <v>8</v>
      </c>
      <c r="B37" s="42" t="s">
        <v>7</v>
      </c>
      <c r="C37" s="30" t="s">
        <v>8</v>
      </c>
      <c r="D37" s="30" t="s">
        <v>10</v>
      </c>
      <c r="E37" s="33">
        <v>88740000</v>
      </c>
      <c r="F37" s="45">
        <f>1/3</f>
        <v>0.33333333333333331</v>
      </c>
      <c r="G37" s="33">
        <f t="shared" si="0"/>
        <v>29580000</v>
      </c>
      <c r="H37" s="106">
        <f t="shared" ref="H37" si="23">G37*60%</f>
        <v>17748000</v>
      </c>
      <c r="I37" s="45">
        <v>1</v>
      </c>
      <c r="J37" s="33">
        <f>G37*I37</f>
        <v>29580000</v>
      </c>
      <c r="K37" s="18" t="s">
        <v>29</v>
      </c>
      <c r="L37" s="19">
        <f>[1]Mmhb!$AH$10</f>
        <v>1800</v>
      </c>
      <c r="M37" s="20">
        <f>J$37/L37</f>
        <v>16433.333333333332</v>
      </c>
      <c r="N37" s="33">
        <f t="shared" ref="N37" si="24">G37*5%</f>
        <v>1479000</v>
      </c>
      <c r="O37" s="33">
        <f t="shared" ref="O37" si="25">G37*20%</f>
        <v>5916000</v>
      </c>
      <c r="P37" s="72">
        <v>0.5</v>
      </c>
      <c r="Q37" s="72">
        <v>0.1</v>
      </c>
      <c r="R37" s="72">
        <v>0.75</v>
      </c>
      <c r="S37" s="109">
        <v>6</v>
      </c>
      <c r="T37" s="109">
        <v>2</v>
      </c>
      <c r="U37" s="33">
        <v>2900</v>
      </c>
      <c r="V37" s="33">
        <v>2200</v>
      </c>
      <c r="W37" s="112">
        <v>8500</v>
      </c>
    </row>
    <row r="38" spans="1:23" ht="15.95" customHeight="1" x14ac:dyDescent="0.25">
      <c r="A38" s="40"/>
      <c r="B38" s="43"/>
      <c r="C38" s="31"/>
      <c r="D38" s="31"/>
      <c r="E38" s="34"/>
      <c r="F38" s="46"/>
      <c r="G38" s="34"/>
      <c r="H38" s="107"/>
      <c r="I38" s="46"/>
      <c r="J38" s="34"/>
      <c r="K38" s="21" t="s">
        <v>30</v>
      </c>
      <c r="L38" s="22">
        <f>[1]Mmhb!$AH$11</f>
        <v>1920</v>
      </c>
      <c r="M38" s="23">
        <f>J$37/L38</f>
        <v>15406.25</v>
      </c>
      <c r="N38" s="34"/>
      <c r="O38" s="34"/>
      <c r="P38" s="73"/>
      <c r="Q38" s="73"/>
      <c r="R38" s="73"/>
      <c r="S38" s="110"/>
      <c r="T38" s="110"/>
      <c r="U38" s="34"/>
      <c r="V38" s="34"/>
      <c r="W38" s="113"/>
    </row>
    <row r="39" spans="1:23" ht="15.95" customHeight="1" x14ac:dyDescent="0.25">
      <c r="A39" s="40"/>
      <c r="B39" s="43"/>
      <c r="C39" s="31"/>
      <c r="D39" s="31"/>
      <c r="E39" s="34"/>
      <c r="F39" s="46"/>
      <c r="G39" s="34"/>
      <c r="H39" s="108"/>
      <c r="I39" s="46"/>
      <c r="J39" s="34"/>
      <c r="K39" s="21" t="s">
        <v>31</v>
      </c>
      <c r="L39" s="22">
        <f>[1]Mmhb!$AH$12</f>
        <v>2300</v>
      </c>
      <c r="M39" s="23">
        <f>J$37/L39</f>
        <v>12860.869565217392</v>
      </c>
      <c r="N39" s="34"/>
      <c r="O39" s="34"/>
      <c r="P39" s="73"/>
      <c r="Q39" s="73"/>
      <c r="R39" s="73"/>
      <c r="S39" s="110"/>
      <c r="T39" s="110"/>
      <c r="U39" s="34"/>
      <c r="V39" s="34"/>
      <c r="W39" s="113"/>
    </row>
    <row r="40" spans="1:23" ht="15.95" customHeight="1" x14ac:dyDescent="0.25">
      <c r="A40" s="40"/>
      <c r="B40" s="43"/>
      <c r="C40" s="31"/>
      <c r="D40" s="31"/>
      <c r="E40" s="34"/>
      <c r="F40" s="46"/>
      <c r="G40" s="34"/>
      <c r="H40" s="115">
        <f t="shared" ref="H40" si="26">G37*25%</f>
        <v>7395000</v>
      </c>
      <c r="I40" s="46"/>
      <c r="J40" s="34"/>
      <c r="K40" s="21" t="s">
        <v>32</v>
      </c>
      <c r="L40" s="22">
        <f>[1]Mmhb!$AH$13</f>
        <v>2480</v>
      </c>
      <c r="M40" s="23">
        <f>J$37/L40</f>
        <v>11927.41935483871</v>
      </c>
      <c r="N40" s="34"/>
      <c r="O40" s="34"/>
      <c r="P40" s="73"/>
      <c r="Q40" s="73"/>
      <c r="R40" s="73"/>
      <c r="S40" s="110"/>
      <c r="T40" s="110"/>
      <c r="U40" s="34"/>
      <c r="V40" s="34"/>
      <c r="W40" s="113"/>
    </row>
    <row r="41" spans="1:23" ht="15.95" customHeight="1" thickBot="1" x14ac:dyDescent="0.3">
      <c r="A41" s="41"/>
      <c r="B41" s="44"/>
      <c r="C41" s="32"/>
      <c r="D41" s="32"/>
      <c r="E41" s="35"/>
      <c r="F41" s="47"/>
      <c r="G41" s="35"/>
      <c r="H41" s="116"/>
      <c r="I41" s="47"/>
      <c r="J41" s="35"/>
      <c r="K41" s="24" t="s">
        <v>33</v>
      </c>
      <c r="L41" s="25">
        <f>[1]Mmhb!$AH$14</f>
        <v>2970</v>
      </c>
      <c r="M41" s="26">
        <f>J$37/L41</f>
        <v>9959.5959595959594</v>
      </c>
      <c r="N41" s="35"/>
      <c r="O41" s="35"/>
      <c r="P41" s="74"/>
      <c r="Q41" s="74"/>
      <c r="R41" s="74"/>
      <c r="S41" s="111"/>
      <c r="T41" s="111"/>
      <c r="U41" s="35"/>
      <c r="V41" s="35"/>
      <c r="W41" s="114"/>
    </row>
    <row r="42" spans="1:23" ht="15.95" customHeight="1" x14ac:dyDescent="0.25">
      <c r="A42" s="54">
        <v>9</v>
      </c>
      <c r="B42" s="57" t="s">
        <v>8</v>
      </c>
      <c r="C42" s="66" t="s">
        <v>8</v>
      </c>
      <c r="D42" s="66" t="s">
        <v>12</v>
      </c>
      <c r="E42" s="48">
        <v>88740000</v>
      </c>
      <c r="F42" s="60">
        <f>1/5</f>
        <v>0.2</v>
      </c>
      <c r="G42" s="48">
        <f t="shared" si="0"/>
        <v>17748000</v>
      </c>
      <c r="H42" s="63">
        <f t="shared" ref="H42" si="27">G42*60%</f>
        <v>10648800</v>
      </c>
      <c r="I42" s="60">
        <f>4/3</f>
        <v>1.3333333333333333</v>
      </c>
      <c r="J42" s="48">
        <f>G42*I42</f>
        <v>23664000</v>
      </c>
      <c r="K42" s="2" t="s">
        <v>29</v>
      </c>
      <c r="L42" s="14">
        <f>[1]Mmhb!$AH$10</f>
        <v>1800</v>
      </c>
      <c r="M42" s="3">
        <f>J$42/L42</f>
        <v>13146.666666666666</v>
      </c>
      <c r="N42" s="48">
        <f>G42*5%</f>
        <v>887400</v>
      </c>
      <c r="O42" s="48">
        <f>G42*20%</f>
        <v>3549600</v>
      </c>
      <c r="P42" s="51">
        <v>0.5</v>
      </c>
      <c r="Q42" s="51">
        <v>0.1</v>
      </c>
      <c r="R42" s="51">
        <v>0.75</v>
      </c>
      <c r="S42" s="117">
        <v>5</v>
      </c>
      <c r="T42" s="117">
        <v>2</v>
      </c>
      <c r="U42" s="63">
        <v>2900</v>
      </c>
      <c r="V42" s="48">
        <v>1800</v>
      </c>
      <c r="W42" s="101">
        <v>7200</v>
      </c>
    </row>
    <row r="43" spans="1:23" ht="15.95" customHeight="1" x14ac:dyDescent="0.25">
      <c r="A43" s="55"/>
      <c r="B43" s="58"/>
      <c r="C43" s="67"/>
      <c r="D43" s="67"/>
      <c r="E43" s="49"/>
      <c r="F43" s="61"/>
      <c r="G43" s="49"/>
      <c r="H43" s="64"/>
      <c r="I43" s="61"/>
      <c r="J43" s="49"/>
      <c r="K43" s="4" t="s">
        <v>30</v>
      </c>
      <c r="L43" s="15">
        <f>[1]Mmhb!$AH$11</f>
        <v>1920</v>
      </c>
      <c r="M43" s="5">
        <f>J$42/L43</f>
        <v>12325</v>
      </c>
      <c r="N43" s="49"/>
      <c r="O43" s="49"/>
      <c r="P43" s="52"/>
      <c r="Q43" s="52"/>
      <c r="R43" s="52"/>
      <c r="S43" s="118"/>
      <c r="T43" s="118"/>
      <c r="U43" s="64"/>
      <c r="V43" s="49"/>
      <c r="W43" s="102"/>
    </row>
    <row r="44" spans="1:23" ht="15.95" customHeight="1" x14ac:dyDescent="0.25">
      <c r="A44" s="55"/>
      <c r="B44" s="58"/>
      <c r="C44" s="67"/>
      <c r="D44" s="67"/>
      <c r="E44" s="49"/>
      <c r="F44" s="61"/>
      <c r="G44" s="49"/>
      <c r="H44" s="65"/>
      <c r="I44" s="61"/>
      <c r="J44" s="49"/>
      <c r="K44" s="4" t="s">
        <v>31</v>
      </c>
      <c r="L44" s="15">
        <f>[1]Mmhb!$AH$12</f>
        <v>2300</v>
      </c>
      <c r="M44" s="5">
        <f>J$42/L44</f>
        <v>10288.695652173914</v>
      </c>
      <c r="N44" s="49"/>
      <c r="O44" s="49"/>
      <c r="P44" s="52"/>
      <c r="Q44" s="52"/>
      <c r="R44" s="52"/>
      <c r="S44" s="118"/>
      <c r="T44" s="118"/>
      <c r="U44" s="64"/>
      <c r="V44" s="49"/>
      <c r="W44" s="102"/>
    </row>
    <row r="45" spans="1:23" ht="15.95" customHeight="1" x14ac:dyDescent="0.25">
      <c r="A45" s="55"/>
      <c r="B45" s="58"/>
      <c r="C45" s="67"/>
      <c r="D45" s="67"/>
      <c r="E45" s="49"/>
      <c r="F45" s="61"/>
      <c r="G45" s="49"/>
      <c r="H45" s="121">
        <f t="shared" ref="H45" si="28">G42*25%</f>
        <v>4437000</v>
      </c>
      <c r="I45" s="61"/>
      <c r="J45" s="49"/>
      <c r="K45" s="4" t="s">
        <v>32</v>
      </c>
      <c r="L45" s="15">
        <f>[1]Mmhb!$AH$13</f>
        <v>2480</v>
      </c>
      <c r="M45" s="5">
        <f>J$42/L45</f>
        <v>9541.9354838709678</v>
      </c>
      <c r="N45" s="49"/>
      <c r="O45" s="49"/>
      <c r="P45" s="52"/>
      <c r="Q45" s="52"/>
      <c r="R45" s="52"/>
      <c r="S45" s="118"/>
      <c r="T45" s="118"/>
      <c r="U45" s="64"/>
      <c r="V45" s="49"/>
      <c r="W45" s="102"/>
    </row>
    <row r="46" spans="1:23" ht="15.95" customHeight="1" thickBot="1" x14ac:dyDescent="0.3">
      <c r="A46" s="56"/>
      <c r="B46" s="59"/>
      <c r="C46" s="68"/>
      <c r="D46" s="68"/>
      <c r="E46" s="50"/>
      <c r="F46" s="62"/>
      <c r="G46" s="50"/>
      <c r="H46" s="120"/>
      <c r="I46" s="62"/>
      <c r="J46" s="50"/>
      <c r="K46" s="6" t="s">
        <v>33</v>
      </c>
      <c r="L46" s="16">
        <f>[1]Mmhb!$AH$14</f>
        <v>2970</v>
      </c>
      <c r="M46" s="7">
        <f>J$42/L46</f>
        <v>7967.6767676767677</v>
      </c>
      <c r="N46" s="50"/>
      <c r="O46" s="50"/>
      <c r="P46" s="53"/>
      <c r="Q46" s="53"/>
      <c r="R46" s="53"/>
      <c r="S46" s="119"/>
      <c r="T46" s="119"/>
      <c r="U46" s="120"/>
      <c r="V46" s="50"/>
      <c r="W46" s="103"/>
    </row>
    <row r="47" spans="1:23" ht="15.95" customHeight="1" x14ac:dyDescent="0.25">
      <c r="A47" s="39">
        <v>10</v>
      </c>
      <c r="B47" s="42" t="s">
        <v>9</v>
      </c>
      <c r="C47" s="30" t="s">
        <v>11</v>
      </c>
      <c r="D47" s="30" t="s">
        <v>19</v>
      </c>
      <c r="E47" s="33">
        <v>88740000</v>
      </c>
      <c r="F47" s="45">
        <f>1/10</f>
        <v>0.1</v>
      </c>
      <c r="G47" s="33">
        <f t="shared" si="0"/>
        <v>8874000</v>
      </c>
      <c r="H47" s="106">
        <f t="shared" ref="H47" si="29">G47*60%</f>
        <v>5324400</v>
      </c>
      <c r="I47" s="45">
        <v>2</v>
      </c>
      <c r="J47" s="33">
        <f>G47*I47</f>
        <v>17748000</v>
      </c>
      <c r="K47" s="18" t="s">
        <v>29</v>
      </c>
      <c r="L47" s="19">
        <f>[1]Mmhb!$AH$10</f>
        <v>1800</v>
      </c>
      <c r="M47" s="20">
        <f>J$47/L47</f>
        <v>9860</v>
      </c>
      <c r="N47" s="33">
        <f>G47*5%</f>
        <v>443700</v>
      </c>
      <c r="O47" s="33">
        <f>G47*10%</f>
        <v>887400</v>
      </c>
      <c r="P47" s="72">
        <v>0.5</v>
      </c>
      <c r="Q47" s="72">
        <v>0.1</v>
      </c>
      <c r="R47" s="72">
        <v>0.75</v>
      </c>
      <c r="S47" s="109">
        <v>3</v>
      </c>
      <c r="T47" s="109">
        <v>1</v>
      </c>
      <c r="U47" s="33">
        <v>2900</v>
      </c>
      <c r="V47" s="33">
        <v>1400</v>
      </c>
      <c r="W47" s="112">
        <v>5750</v>
      </c>
    </row>
    <row r="48" spans="1:23" ht="15.95" customHeight="1" x14ac:dyDescent="0.25">
      <c r="A48" s="40"/>
      <c r="B48" s="43"/>
      <c r="C48" s="31"/>
      <c r="D48" s="31"/>
      <c r="E48" s="34"/>
      <c r="F48" s="46"/>
      <c r="G48" s="34"/>
      <c r="H48" s="107"/>
      <c r="I48" s="46"/>
      <c r="J48" s="34"/>
      <c r="K48" s="21" t="s">
        <v>30</v>
      </c>
      <c r="L48" s="22">
        <f>[1]Mmhb!$AH$11</f>
        <v>1920</v>
      </c>
      <c r="M48" s="23">
        <f>J$47/L48</f>
        <v>9243.75</v>
      </c>
      <c r="N48" s="34"/>
      <c r="O48" s="34"/>
      <c r="P48" s="73"/>
      <c r="Q48" s="73"/>
      <c r="R48" s="73"/>
      <c r="S48" s="110"/>
      <c r="T48" s="110"/>
      <c r="U48" s="34"/>
      <c r="V48" s="34"/>
      <c r="W48" s="113"/>
    </row>
    <row r="49" spans="1:23" ht="15.95" customHeight="1" x14ac:dyDescent="0.25">
      <c r="A49" s="40"/>
      <c r="B49" s="43"/>
      <c r="C49" s="31"/>
      <c r="D49" s="31"/>
      <c r="E49" s="34"/>
      <c r="F49" s="46"/>
      <c r="G49" s="34"/>
      <c r="H49" s="108"/>
      <c r="I49" s="46"/>
      <c r="J49" s="34"/>
      <c r="K49" s="21" t="s">
        <v>31</v>
      </c>
      <c r="L49" s="22">
        <f>[1]Mmhb!$AH$12</f>
        <v>2300</v>
      </c>
      <c r="M49" s="23">
        <f>J$47/L49</f>
        <v>7716.521739130435</v>
      </c>
      <c r="N49" s="34"/>
      <c r="O49" s="34"/>
      <c r="P49" s="73"/>
      <c r="Q49" s="73"/>
      <c r="R49" s="73"/>
      <c r="S49" s="110"/>
      <c r="T49" s="110"/>
      <c r="U49" s="34"/>
      <c r="V49" s="34"/>
      <c r="W49" s="113"/>
    </row>
    <row r="50" spans="1:23" ht="15.95" customHeight="1" x14ac:dyDescent="0.25">
      <c r="A50" s="40"/>
      <c r="B50" s="43"/>
      <c r="C50" s="31"/>
      <c r="D50" s="31"/>
      <c r="E50" s="34"/>
      <c r="F50" s="46"/>
      <c r="G50" s="34"/>
      <c r="H50" s="115">
        <f t="shared" ref="H50" si="30">G47*25%</f>
        <v>2218500</v>
      </c>
      <c r="I50" s="46"/>
      <c r="J50" s="34"/>
      <c r="K50" s="21" t="s">
        <v>32</v>
      </c>
      <c r="L50" s="22">
        <f>[1]Mmhb!$AH$13</f>
        <v>2480</v>
      </c>
      <c r="M50" s="23">
        <f>J$47/L50</f>
        <v>7156.4516129032254</v>
      </c>
      <c r="N50" s="34"/>
      <c r="O50" s="34"/>
      <c r="P50" s="73"/>
      <c r="Q50" s="73"/>
      <c r="R50" s="73"/>
      <c r="S50" s="110"/>
      <c r="T50" s="110"/>
      <c r="U50" s="34"/>
      <c r="V50" s="34"/>
      <c r="W50" s="113"/>
    </row>
    <row r="51" spans="1:23" ht="15.95" customHeight="1" thickBot="1" x14ac:dyDescent="0.3">
      <c r="A51" s="41"/>
      <c r="B51" s="44"/>
      <c r="C51" s="32"/>
      <c r="D51" s="32"/>
      <c r="E51" s="35"/>
      <c r="F51" s="47"/>
      <c r="G51" s="35"/>
      <c r="H51" s="116"/>
      <c r="I51" s="47"/>
      <c r="J51" s="35"/>
      <c r="K51" s="24" t="s">
        <v>33</v>
      </c>
      <c r="L51" s="25">
        <f>[1]Mmhb!$AH$14</f>
        <v>2970</v>
      </c>
      <c r="M51" s="26">
        <f>J$47/L51</f>
        <v>5975.757575757576</v>
      </c>
      <c r="N51" s="35"/>
      <c r="O51" s="35"/>
      <c r="P51" s="74"/>
      <c r="Q51" s="74"/>
      <c r="R51" s="74"/>
      <c r="S51" s="111"/>
      <c r="T51" s="111"/>
      <c r="U51" s="35"/>
      <c r="V51" s="35"/>
      <c r="W51" s="114"/>
    </row>
    <row r="52" spans="1:23" ht="15.95" customHeight="1" x14ac:dyDescent="0.25">
      <c r="A52" s="54">
        <v>11</v>
      </c>
      <c r="B52" s="57" t="s">
        <v>10</v>
      </c>
      <c r="C52" s="66" t="s">
        <v>11</v>
      </c>
      <c r="D52" s="66" t="s">
        <v>19</v>
      </c>
      <c r="E52" s="48">
        <v>88740000</v>
      </c>
      <c r="F52" s="60">
        <f>17/200</f>
        <v>8.5000000000000006E-2</v>
      </c>
      <c r="G52" s="48">
        <f t="shared" si="0"/>
        <v>7542900.0000000009</v>
      </c>
      <c r="H52" s="63">
        <f t="shared" ref="H52" si="31">G52*60%</f>
        <v>4525740</v>
      </c>
      <c r="I52" s="60">
        <v>1.75</v>
      </c>
      <c r="J52" s="69">
        <f>G52*I52</f>
        <v>13200075.000000002</v>
      </c>
      <c r="K52" s="2" t="s">
        <v>29</v>
      </c>
      <c r="L52" s="14">
        <f>[1]Mmhb!$AH$10</f>
        <v>1800</v>
      </c>
      <c r="M52" s="3">
        <f>J$52/L52</f>
        <v>7333.3750000000009</v>
      </c>
      <c r="N52" s="48">
        <f>G52*5%</f>
        <v>377145.00000000006</v>
      </c>
      <c r="O52" s="48">
        <f>G52*10%</f>
        <v>754290.00000000012</v>
      </c>
      <c r="P52" s="51">
        <v>0.5</v>
      </c>
      <c r="Q52" s="51">
        <v>0.1</v>
      </c>
      <c r="R52" s="51">
        <v>0.75</v>
      </c>
      <c r="S52" s="117">
        <v>3</v>
      </c>
      <c r="T52" s="117">
        <v>1</v>
      </c>
      <c r="U52" s="63">
        <v>2900</v>
      </c>
      <c r="V52" s="48">
        <v>1150</v>
      </c>
      <c r="W52" s="101">
        <v>4800</v>
      </c>
    </row>
    <row r="53" spans="1:23" ht="15.95" customHeight="1" x14ac:dyDescent="0.25">
      <c r="A53" s="55"/>
      <c r="B53" s="58"/>
      <c r="C53" s="67"/>
      <c r="D53" s="67"/>
      <c r="E53" s="49"/>
      <c r="F53" s="61"/>
      <c r="G53" s="49"/>
      <c r="H53" s="64"/>
      <c r="I53" s="61"/>
      <c r="J53" s="70"/>
      <c r="K53" s="4" t="s">
        <v>30</v>
      </c>
      <c r="L53" s="15">
        <f>[1]Mmhb!$AH$11</f>
        <v>1920</v>
      </c>
      <c r="M53" s="5">
        <f>J$52/L53</f>
        <v>6875.0390625000009</v>
      </c>
      <c r="N53" s="49"/>
      <c r="O53" s="49"/>
      <c r="P53" s="52"/>
      <c r="Q53" s="52"/>
      <c r="R53" s="52"/>
      <c r="S53" s="118"/>
      <c r="T53" s="118"/>
      <c r="U53" s="64"/>
      <c r="V53" s="49"/>
      <c r="W53" s="102"/>
    </row>
    <row r="54" spans="1:23" ht="15.95" customHeight="1" x14ac:dyDescent="0.25">
      <c r="A54" s="55"/>
      <c r="B54" s="58"/>
      <c r="C54" s="67"/>
      <c r="D54" s="67"/>
      <c r="E54" s="49"/>
      <c r="F54" s="61"/>
      <c r="G54" s="49"/>
      <c r="H54" s="65"/>
      <c r="I54" s="61"/>
      <c r="J54" s="70"/>
      <c r="K54" s="4" t="s">
        <v>31</v>
      </c>
      <c r="L54" s="15">
        <f>[1]Mmhb!$AH$12</f>
        <v>2300</v>
      </c>
      <c r="M54" s="5">
        <f>J$52/L54</f>
        <v>5739.1630434782619</v>
      </c>
      <c r="N54" s="49"/>
      <c r="O54" s="49"/>
      <c r="P54" s="52"/>
      <c r="Q54" s="52"/>
      <c r="R54" s="52"/>
      <c r="S54" s="118"/>
      <c r="T54" s="118"/>
      <c r="U54" s="64"/>
      <c r="V54" s="49"/>
      <c r="W54" s="102"/>
    </row>
    <row r="55" spans="1:23" ht="15.95" customHeight="1" x14ac:dyDescent="0.25">
      <c r="A55" s="55"/>
      <c r="B55" s="58"/>
      <c r="C55" s="67"/>
      <c r="D55" s="67"/>
      <c r="E55" s="49"/>
      <c r="F55" s="61"/>
      <c r="G55" s="49"/>
      <c r="H55" s="121">
        <f t="shared" ref="H55" si="32">G52*25%</f>
        <v>1885725.0000000002</v>
      </c>
      <c r="I55" s="61"/>
      <c r="J55" s="70"/>
      <c r="K55" s="4" t="s">
        <v>32</v>
      </c>
      <c r="L55" s="15">
        <f>[1]Mmhb!$AH$13</f>
        <v>2480</v>
      </c>
      <c r="M55" s="5">
        <f>J$52/L55</f>
        <v>5322.6108870967746</v>
      </c>
      <c r="N55" s="49"/>
      <c r="O55" s="49"/>
      <c r="P55" s="52"/>
      <c r="Q55" s="52"/>
      <c r="R55" s="52"/>
      <c r="S55" s="118"/>
      <c r="T55" s="118"/>
      <c r="U55" s="64"/>
      <c r="V55" s="49"/>
      <c r="W55" s="102"/>
    </row>
    <row r="56" spans="1:23" ht="15.95" customHeight="1" thickBot="1" x14ac:dyDescent="0.3">
      <c r="A56" s="56"/>
      <c r="B56" s="59"/>
      <c r="C56" s="68"/>
      <c r="D56" s="68"/>
      <c r="E56" s="50"/>
      <c r="F56" s="62"/>
      <c r="G56" s="50"/>
      <c r="H56" s="120"/>
      <c r="I56" s="62"/>
      <c r="J56" s="71"/>
      <c r="K56" s="6" t="s">
        <v>33</v>
      </c>
      <c r="L56" s="16">
        <f>[1]Mmhb!$AH$14</f>
        <v>2970</v>
      </c>
      <c r="M56" s="7">
        <f>J$52/L56</f>
        <v>4444.4696969696979</v>
      </c>
      <c r="N56" s="50"/>
      <c r="O56" s="50"/>
      <c r="P56" s="53"/>
      <c r="Q56" s="53"/>
      <c r="R56" s="53"/>
      <c r="S56" s="119"/>
      <c r="T56" s="119"/>
      <c r="U56" s="120"/>
      <c r="V56" s="50"/>
      <c r="W56" s="103"/>
    </row>
    <row r="57" spans="1:23" ht="15.95" customHeight="1" x14ac:dyDescent="0.25">
      <c r="A57" s="39">
        <v>12</v>
      </c>
      <c r="B57" s="42" t="s">
        <v>11</v>
      </c>
      <c r="C57" s="30" t="s">
        <v>12</v>
      </c>
      <c r="D57" s="30" t="s">
        <v>19</v>
      </c>
      <c r="E57" s="33">
        <v>88740000</v>
      </c>
      <c r="F57" s="45">
        <f>7/100</f>
        <v>7.0000000000000007E-2</v>
      </c>
      <c r="G57" s="33">
        <f t="shared" si="0"/>
        <v>6211800.0000000009</v>
      </c>
      <c r="H57" s="106">
        <f t="shared" ref="H57" si="33">G57*60%</f>
        <v>3727080.0000000005</v>
      </c>
      <c r="I57" s="45">
        <v>1.5</v>
      </c>
      <c r="J57" s="33">
        <f>G57*I57</f>
        <v>9317700.0000000019</v>
      </c>
      <c r="K57" s="18" t="s">
        <v>29</v>
      </c>
      <c r="L57" s="19">
        <f>[1]Mmhb!$AH$10</f>
        <v>1800</v>
      </c>
      <c r="M57" s="20">
        <f>J$57/L57</f>
        <v>5176.5000000000009</v>
      </c>
      <c r="N57" s="33">
        <f>G57*5%</f>
        <v>310590.00000000006</v>
      </c>
      <c r="O57" s="33" t="s">
        <v>20</v>
      </c>
      <c r="P57" s="72" t="s">
        <v>47</v>
      </c>
      <c r="Q57" s="72" t="s">
        <v>47</v>
      </c>
      <c r="R57" s="72" t="s">
        <v>47</v>
      </c>
      <c r="S57" s="109">
        <v>1</v>
      </c>
      <c r="T57" s="109">
        <v>1</v>
      </c>
      <c r="U57" s="33">
        <v>2900</v>
      </c>
      <c r="V57" s="33">
        <v>950</v>
      </c>
      <c r="W57" s="112">
        <v>3750</v>
      </c>
    </row>
    <row r="58" spans="1:23" ht="15.95" customHeight="1" x14ac:dyDescent="0.25">
      <c r="A58" s="40"/>
      <c r="B58" s="43"/>
      <c r="C58" s="31"/>
      <c r="D58" s="31"/>
      <c r="E58" s="34"/>
      <c r="F58" s="46"/>
      <c r="G58" s="34"/>
      <c r="H58" s="107"/>
      <c r="I58" s="46"/>
      <c r="J58" s="34"/>
      <c r="K58" s="21" t="s">
        <v>30</v>
      </c>
      <c r="L58" s="22">
        <f>[1]Mmhb!$AH$11</f>
        <v>1920</v>
      </c>
      <c r="M58" s="23">
        <f>J$57/L58</f>
        <v>4852.9687500000009</v>
      </c>
      <c r="N58" s="34"/>
      <c r="O58" s="34"/>
      <c r="P58" s="73"/>
      <c r="Q58" s="73"/>
      <c r="R58" s="73"/>
      <c r="S58" s="110"/>
      <c r="T58" s="110"/>
      <c r="U58" s="34"/>
      <c r="V58" s="34"/>
      <c r="W58" s="113"/>
    </row>
    <row r="59" spans="1:23" ht="15.95" customHeight="1" x14ac:dyDescent="0.25">
      <c r="A59" s="40"/>
      <c r="B59" s="43"/>
      <c r="C59" s="31"/>
      <c r="D59" s="31"/>
      <c r="E59" s="34"/>
      <c r="F59" s="46"/>
      <c r="G59" s="34"/>
      <c r="H59" s="108"/>
      <c r="I59" s="46"/>
      <c r="J59" s="34"/>
      <c r="K59" s="21" t="s">
        <v>31</v>
      </c>
      <c r="L59" s="22">
        <f>[1]Mmhb!$AH$12</f>
        <v>2300</v>
      </c>
      <c r="M59" s="23">
        <f>J$57/L59</f>
        <v>4051.1739130434789</v>
      </c>
      <c r="N59" s="34"/>
      <c r="O59" s="34"/>
      <c r="P59" s="73"/>
      <c r="Q59" s="73"/>
      <c r="R59" s="73"/>
      <c r="S59" s="110"/>
      <c r="T59" s="110"/>
      <c r="U59" s="34"/>
      <c r="V59" s="34"/>
      <c r="W59" s="113"/>
    </row>
    <row r="60" spans="1:23" ht="15.95" customHeight="1" x14ac:dyDescent="0.25">
      <c r="A60" s="40"/>
      <c r="B60" s="43"/>
      <c r="C60" s="31"/>
      <c r="D60" s="31"/>
      <c r="E60" s="34"/>
      <c r="F60" s="46"/>
      <c r="G60" s="34"/>
      <c r="H60" s="115">
        <f t="shared" ref="H60" si="34">G57*25%</f>
        <v>1552950.0000000002</v>
      </c>
      <c r="I60" s="46"/>
      <c r="J60" s="34"/>
      <c r="K60" s="21" t="s">
        <v>32</v>
      </c>
      <c r="L60" s="22">
        <f>[1]Mmhb!$AH$13</f>
        <v>2480</v>
      </c>
      <c r="M60" s="23">
        <f>J$57/L60</f>
        <v>3757.1370967741941</v>
      </c>
      <c r="N60" s="34"/>
      <c r="O60" s="34"/>
      <c r="P60" s="73"/>
      <c r="Q60" s="73"/>
      <c r="R60" s="73"/>
      <c r="S60" s="110"/>
      <c r="T60" s="110"/>
      <c r="U60" s="34"/>
      <c r="V60" s="34"/>
      <c r="W60" s="113"/>
    </row>
    <row r="61" spans="1:23" ht="15.95" customHeight="1" thickBot="1" x14ac:dyDescent="0.3">
      <c r="A61" s="41"/>
      <c r="B61" s="44"/>
      <c r="C61" s="32"/>
      <c r="D61" s="32"/>
      <c r="E61" s="35"/>
      <c r="F61" s="47"/>
      <c r="G61" s="35"/>
      <c r="H61" s="116"/>
      <c r="I61" s="47"/>
      <c r="J61" s="35"/>
      <c r="K61" s="24" t="s">
        <v>33</v>
      </c>
      <c r="L61" s="25">
        <f>[1]Mmhb!$AH$14</f>
        <v>2970</v>
      </c>
      <c r="M61" s="26">
        <f>J$57/L61</f>
        <v>3137.2727272727279</v>
      </c>
      <c r="N61" s="35"/>
      <c r="O61" s="35"/>
      <c r="P61" s="74"/>
      <c r="Q61" s="74"/>
      <c r="R61" s="74"/>
      <c r="S61" s="111"/>
      <c r="T61" s="111"/>
      <c r="U61" s="35"/>
      <c r="V61" s="35"/>
      <c r="W61" s="114"/>
    </row>
    <row r="62" spans="1:23" ht="15.95" customHeight="1" x14ac:dyDescent="0.25">
      <c r="A62" s="54">
        <v>13</v>
      </c>
      <c r="B62" s="57" t="s">
        <v>12</v>
      </c>
      <c r="C62" s="66" t="s">
        <v>12</v>
      </c>
      <c r="D62" s="66" t="s">
        <v>19</v>
      </c>
      <c r="E62" s="48">
        <v>88740000</v>
      </c>
      <c r="F62" s="60">
        <f>1/20</f>
        <v>0.05</v>
      </c>
      <c r="G62" s="48">
        <f t="shared" si="0"/>
        <v>4437000</v>
      </c>
      <c r="H62" s="63">
        <f t="shared" ref="H62" si="35">G62*60%</f>
        <v>2662200</v>
      </c>
      <c r="I62" s="60">
        <v>1.5</v>
      </c>
      <c r="J62" s="48">
        <f>G62*I62</f>
        <v>6655500</v>
      </c>
      <c r="K62" s="2" t="s">
        <v>29</v>
      </c>
      <c r="L62" s="14">
        <f>[1]Mmhb!$AH$10</f>
        <v>1800</v>
      </c>
      <c r="M62" s="3">
        <f>J$62/L62</f>
        <v>3697.5</v>
      </c>
      <c r="N62" s="48">
        <f>G62*5%</f>
        <v>221850</v>
      </c>
      <c r="O62" s="48" t="s">
        <v>20</v>
      </c>
      <c r="P62" s="51" t="s">
        <v>47</v>
      </c>
      <c r="Q62" s="51" t="s">
        <v>47</v>
      </c>
      <c r="R62" s="51" t="s">
        <v>47</v>
      </c>
      <c r="S62" s="117">
        <v>1</v>
      </c>
      <c r="T62" s="117">
        <v>1</v>
      </c>
      <c r="U62" s="63">
        <v>2900</v>
      </c>
      <c r="V62" s="48">
        <v>650</v>
      </c>
      <c r="W62" s="101">
        <v>2550</v>
      </c>
    </row>
    <row r="63" spans="1:23" ht="15.95" customHeight="1" x14ac:dyDescent="0.25">
      <c r="A63" s="55"/>
      <c r="B63" s="58"/>
      <c r="C63" s="67"/>
      <c r="D63" s="67"/>
      <c r="E63" s="49"/>
      <c r="F63" s="61"/>
      <c r="G63" s="49"/>
      <c r="H63" s="64"/>
      <c r="I63" s="61"/>
      <c r="J63" s="49"/>
      <c r="K63" s="4" t="s">
        <v>30</v>
      </c>
      <c r="L63" s="15">
        <f>[1]Mmhb!$AH$11</f>
        <v>1920</v>
      </c>
      <c r="M63" s="5">
        <f>J$62/L63</f>
        <v>3466.40625</v>
      </c>
      <c r="N63" s="49"/>
      <c r="O63" s="49"/>
      <c r="P63" s="52"/>
      <c r="Q63" s="52"/>
      <c r="R63" s="52"/>
      <c r="S63" s="118"/>
      <c r="T63" s="118"/>
      <c r="U63" s="64"/>
      <c r="V63" s="49"/>
      <c r="W63" s="102"/>
    </row>
    <row r="64" spans="1:23" ht="15.95" customHeight="1" x14ac:dyDescent="0.25">
      <c r="A64" s="55"/>
      <c r="B64" s="58"/>
      <c r="C64" s="67"/>
      <c r="D64" s="67"/>
      <c r="E64" s="49"/>
      <c r="F64" s="61"/>
      <c r="G64" s="49"/>
      <c r="H64" s="65"/>
      <c r="I64" s="61"/>
      <c r="J64" s="49"/>
      <c r="K64" s="4" t="s">
        <v>31</v>
      </c>
      <c r="L64" s="15">
        <f>[1]Mmhb!$AH$12</f>
        <v>2300</v>
      </c>
      <c r="M64" s="5">
        <f>J$62/L64</f>
        <v>2893.695652173913</v>
      </c>
      <c r="N64" s="49"/>
      <c r="O64" s="49"/>
      <c r="P64" s="52"/>
      <c r="Q64" s="52"/>
      <c r="R64" s="52"/>
      <c r="S64" s="118"/>
      <c r="T64" s="118"/>
      <c r="U64" s="64"/>
      <c r="V64" s="49"/>
      <c r="W64" s="102"/>
    </row>
    <row r="65" spans="1:23" ht="15.95" customHeight="1" x14ac:dyDescent="0.25">
      <c r="A65" s="55"/>
      <c r="B65" s="58"/>
      <c r="C65" s="67"/>
      <c r="D65" s="67"/>
      <c r="E65" s="49"/>
      <c r="F65" s="61"/>
      <c r="G65" s="49"/>
      <c r="H65" s="121">
        <f t="shared" ref="H65" si="36">G62*25%</f>
        <v>1109250</v>
      </c>
      <c r="I65" s="61"/>
      <c r="J65" s="49"/>
      <c r="K65" s="4" t="s">
        <v>32</v>
      </c>
      <c r="L65" s="15">
        <f>[1]Mmhb!$AH$13</f>
        <v>2480</v>
      </c>
      <c r="M65" s="5">
        <f>J$62/L65</f>
        <v>2683.6693548387098</v>
      </c>
      <c r="N65" s="49"/>
      <c r="O65" s="49"/>
      <c r="P65" s="52"/>
      <c r="Q65" s="52"/>
      <c r="R65" s="52"/>
      <c r="S65" s="118"/>
      <c r="T65" s="118"/>
      <c r="U65" s="64"/>
      <c r="V65" s="49"/>
      <c r="W65" s="102"/>
    </row>
    <row r="66" spans="1:23" ht="15.95" customHeight="1" thickBot="1" x14ac:dyDescent="0.3">
      <c r="A66" s="56"/>
      <c r="B66" s="59"/>
      <c r="C66" s="68"/>
      <c r="D66" s="68"/>
      <c r="E66" s="50"/>
      <c r="F66" s="62"/>
      <c r="G66" s="50"/>
      <c r="H66" s="120"/>
      <c r="I66" s="62"/>
      <c r="J66" s="50"/>
      <c r="K66" s="6" t="s">
        <v>33</v>
      </c>
      <c r="L66" s="16">
        <f>[1]Mmhb!$AH$14</f>
        <v>2970</v>
      </c>
      <c r="M66" s="7">
        <f>J$62/L66</f>
        <v>2240.909090909091</v>
      </c>
      <c r="N66" s="50"/>
      <c r="O66" s="50"/>
      <c r="P66" s="53"/>
      <c r="Q66" s="53"/>
      <c r="R66" s="53"/>
      <c r="S66" s="119"/>
      <c r="T66" s="119"/>
      <c r="U66" s="120"/>
      <c r="V66" s="50"/>
      <c r="W66" s="103"/>
    </row>
    <row r="67" spans="1:23" ht="15.95" customHeight="1" x14ac:dyDescent="0.25">
      <c r="A67" s="27">
        <v>14</v>
      </c>
      <c r="B67" s="30" t="s">
        <v>19</v>
      </c>
      <c r="C67" s="30" t="s">
        <v>19</v>
      </c>
      <c r="D67" s="30" t="s">
        <v>19</v>
      </c>
      <c r="E67" s="33" t="s">
        <v>20</v>
      </c>
      <c r="F67" s="36" t="s">
        <v>20</v>
      </c>
      <c r="G67" s="33" t="s">
        <v>20</v>
      </c>
      <c r="H67" s="106">
        <f>J67*3/5</f>
        <v>2218500</v>
      </c>
      <c r="I67" s="45">
        <f>5/6</f>
        <v>0.83333333333333337</v>
      </c>
      <c r="J67" s="33">
        <f>G62*I67</f>
        <v>3697500</v>
      </c>
      <c r="K67" s="18" t="s">
        <v>29</v>
      </c>
      <c r="L67" s="19">
        <f>[1]Mmhb!$AH$10</f>
        <v>1800</v>
      </c>
      <c r="M67" s="20">
        <f>J$67/L67</f>
        <v>2054.1666666666665</v>
      </c>
      <c r="N67" s="33" t="s">
        <v>20</v>
      </c>
      <c r="O67" s="33" t="s">
        <v>20</v>
      </c>
      <c r="P67" s="72" t="s">
        <v>47</v>
      </c>
      <c r="Q67" s="72" t="s">
        <v>47</v>
      </c>
      <c r="R67" s="72" t="s">
        <v>47</v>
      </c>
      <c r="S67" s="109">
        <v>1</v>
      </c>
      <c r="T67" s="109">
        <v>1</v>
      </c>
      <c r="U67" s="33">
        <v>2900</v>
      </c>
      <c r="V67" s="33">
        <v>350</v>
      </c>
      <c r="W67" s="112">
        <v>1300</v>
      </c>
    </row>
    <row r="68" spans="1:23" ht="15.95" customHeight="1" x14ac:dyDescent="0.25">
      <c r="A68" s="28"/>
      <c r="B68" s="31"/>
      <c r="C68" s="31"/>
      <c r="D68" s="31"/>
      <c r="E68" s="34"/>
      <c r="F68" s="37"/>
      <c r="G68" s="34"/>
      <c r="H68" s="107"/>
      <c r="I68" s="46"/>
      <c r="J68" s="34"/>
      <c r="K68" s="21" t="s">
        <v>30</v>
      </c>
      <c r="L68" s="22">
        <f>[1]Mmhb!$AH$11</f>
        <v>1920</v>
      </c>
      <c r="M68" s="23">
        <f t="shared" ref="M68:M71" si="37">J$67/L68</f>
        <v>1925.78125</v>
      </c>
      <c r="N68" s="34"/>
      <c r="O68" s="34"/>
      <c r="P68" s="73"/>
      <c r="Q68" s="73"/>
      <c r="R68" s="73"/>
      <c r="S68" s="110"/>
      <c r="T68" s="110"/>
      <c r="U68" s="34"/>
      <c r="V68" s="34"/>
      <c r="W68" s="113"/>
    </row>
    <row r="69" spans="1:23" ht="15.95" customHeight="1" x14ac:dyDescent="0.25">
      <c r="A69" s="28"/>
      <c r="B69" s="31"/>
      <c r="C69" s="31"/>
      <c r="D69" s="31"/>
      <c r="E69" s="34"/>
      <c r="F69" s="37"/>
      <c r="G69" s="34"/>
      <c r="H69" s="108"/>
      <c r="I69" s="46"/>
      <c r="J69" s="34"/>
      <c r="K69" s="21" t="s">
        <v>31</v>
      </c>
      <c r="L69" s="22">
        <f>[1]Mmhb!$AH$12</f>
        <v>2300</v>
      </c>
      <c r="M69" s="23">
        <f t="shared" si="37"/>
        <v>1607.608695652174</v>
      </c>
      <c r="N69" s="34"/>
      <c r="O69" s="34"/>
      <c r="P69" s="73"/>
      <c r="Q69" s="73"/>
      <c r="R69" s="73"/>
      <c r="S69" s="110"/>
      <c r="T69" s="110"/>
      <c r="U69" s="34"/>
      <c r="V69" s="34"/>
      <c r="W69" s="113"/>
    </row>
    <row r="70" spans="1:23" ht="15.95" customHeight="1" x14ac:dyDescent="0.25">
      <c r="A70" s="28"/>
      <c r="B70" s="31"/>
      <c r="C70" s="31"/>
      <c r="D70" s="31"/>
      <c r="E70" s="34"/>
      <c r="F70" s="37"/>
      <c r="G70" s="34"/>
      <c r="H70" s="115">
        <f>J67*3/5</f>
        <v>2218500</v>
      </c>
      <c r="I70" s="46"/>
      <c r="J70" s="34"/>
      <c r="K70" s="21" t="s">
        <v>32</v>
      </c>
      <c r="L70" s="22">
        <f>[1]Mmhb!$AH$13</f>
        <v>2480</v>
      </c>
      <c r="M70" s="23">
        <f t="shared" si="37"/>
        <v>1490.9274193548388</v>
      </c>
      <c r="N70" s="34"/>
      <c r="O70" s="34"/>
      <c r="P70" s="73"/>
      <c r="Q70" s="73"/>
      <c r="R70" s="73"/>
      <c r="S70" s="110"/>
      <c r="T70" s="110"/>
      <c r="U70" s="34"/>
      <c r="V70" s="34"/>
      <c r="W70" s="113"/>
    </row>
    <row r="71" spans="1:23" ht="15.95" customHeight="1" thickBot="1" x14ac:dyDescent="0.3">
      <c r="A71" s="29"/>
      <c r="B71" s="32"/>
      <c r="C71" s="32"/>
      <c r="D71" s="32"/>
      <c r="E71" s="35"/>
      <c r="F71" s="38"/>
      <c r="G71" s="35"/>
      <c r="H71" s="116"/>
      <c r="I71" s="47"/>
      <c r="J71" s="35"/>
      <c r="K71" s="24" t="s">
        <v>33</v>
      </c>
      <c r="L71" s="25">
        <f>[1]Mmhb!$AH$14</f>
        <v>2970</v>
      </c>
      <c r="M71" s="26">
        <f t="shared" si="37"/>
        <v>1244.9494949494949</v>
      </c>
      <c r="N71" s="35"/>
      <c r="O71" s="35"/>
      <c r="P71" s="74"/>
      <c r="Q71" s="74"/>
      <c r="R71" s="74"/>
      <c r="S71" s="111"/>
      <c r="T71" s="111"/>
      <c r="U71" s="35"/>
      <c r="V71" s="35"/>
      <c r="W71" s="114"/>
    </row>
    <row r="72" spans="1:23" x14ac:dyDescent="0.25">
      <c r="E72" s="1"/>
      <c r="F72" s="1"/>
      <c r="G72" s="1"/>
      <c r="H72" s="1"/>
      <c r="I72" s="1"/>
      <c r="J72" s="1"/>
      <c r="N72" s="1"/>
      <c r="O72" s="1"/>
      <c r="P72" s="1"/>
      <c r="Q72" s="1"/>
      <c r="R72" s="1"/>
      <c r="S72" s="1"/>
      <c r="T72" s="1" t="s">
        <v>43</v>
      </c>
      <c r="U72" s="1" t="s">
        <v>45</v>
      </c>
      <c r="V72" s="17" t="s">
        <v>44</v>
      </c>
      <c r="W72" s="1" t="s">
        <v>46</v>
      </c>
    </row>
  </sheetData>
  <mergeCells count="298"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  <mergeCell ref="Q67:Q71"/>
    <mergeCell ref="I62:I66"/>
    <mergeCell ref="N62:N66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12:R16"/>
    <mergeCell ref="S12:S16"/>
    <mergeCell ref="T12:T16"/>
    <mergeCell ref="U12:U16"/>
    <mergeCell ref="V12:V16"/>
    <mergeCell ref="W12:W16"/>
    <mergeCell ref="H15:H16"/>
    <mergeCell ref="H17:H19"/>
    <mergeCell ref="J17:J21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:R6"/>
    <mergeCell ref="S2:S6"/>
    <mergeCell ref="T2:T6"/>
    <mergeCell ref="U2:U6"/>
    <mergeCell ref="V2:V6"/>
    <mergeCell ref="W2:W6"/>
    <mergeCell ref="H5:H6"/>
    <mergeCell ref="H7:H9"/>
    <mergeCell ref="J7:J11"/>
    <mergeCell ref="R7:R11"/>
    <mergeCell ref="S7:S11"/>
    <mergeCell ref="T7:T11"/>
    <mergeCell ref="U7:U11"/>
    <mergeCell ref="V7:V11"/>
    <mergeCell ref="W7:W11"/>
    <mergeCell ref="H10:H11"/>
    <mergeCell ref="L2:L6"/>
    <mergeCell ref="M2:M6"/>
    <mergeCell ref="N2:N6"/>
    <mergeCell ref="O2:O6"/>
    <mergeCell ref="P2:P6"/>
    <mergeCell ref="Q2:Q6"/>
    <mergeCell ref="I7:I11"/>
    <mergeCell ref="N7:N11"/>
    <mergeCell ref="A2:A6"/>
    <mergeCell ref="B2:B6"/>
    <mergeCell ref="E2:E6"/>
    <mergeCell ref="F2:F6"/>
    <mergeCell ref="G2:G6"/>
    <mergeCell ref="I2:I6"/>
    <mergeCell ref="J2:J6"/>
    <mergeCell ref="K2:K6"/>
    <mergeCell ref="K1:L1"/>
    <mergeCell ref="H2:H4"/>
    <mergeCell ref="D2:D6"/>
    <mergeCell ref="C2:C6"/>
    <mergeCell ref="O7:O11"/>
    <mergeCell ref="P7:P11"/>
    <mergeCell ref="Q7:Q11"/>
    <mergeCell ref="A7:A11"/>
    <mergeCell ref="B7:B11"/>
    <mergeCell ref="E7:E11"/>
    <mergeCell ref="F7:F11"/>
    <mergeCell ref="G7:G11"/>
    <mergeCell ref="I12:I16"/>
    <mergeCell ref="N12:N16"/>
    <mergeCell ref="O12:O16"/>
    <mergeCell ref="P12:P16"/>
    <mergeCell ref="Q12:Q16"/>
    <mergeCell ref="A12:A16"/>
    <mergeCell ref="B12:B16"/>
    <mergeCell ref="E12:E16"/>
    <mergeCell ref="F12:F16"/>
    <mergeCell ref="G12:G16"/>
    <mergeCell ref="H12:H14"/>
    <mergeCell ref="J12:J16"/>
    <mergeCell ref="D7:D11"/>
    <mergeCell ref="D12:D16"/>
    <mergeCell ref="C7:C11"/>
    <mergeCell ref="C12:C1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O62:O6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C62:C66"/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</mergeCells>
  <pageMargins left="0.28000000000000003" right="0.17" top="0.41" bottom="0.26" header="0.3" footer="0.22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Ömer Penbegül</cp:lastModifiedBy>
  <cp:lastPrinted>2021-03-25T12:26:35Z</cp:lastPrinted>
  <dcterms:created xsi:type="dcterms:W3CDTF">2020-10-03T06:22:01Z</dcterms:created>
  <dcterms:modified xsi:type="dcterms:W3CDTF">2021-03-25T12:29:01Z</dcterms:modified>
</cp:coreProperties>
</file>