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490" windowWidth="24720" windowHeight="6870"/>
  </bookViews>
  <sheets>
    <sheet name="Onaylı Raporlar" sheetId="1" r:id="rId1"/>
    <sheet name="2019" sheetId="2" r:id="rId2"/>
  </sheets>
  <definedNames>
    <definedName name="_xlnm.Print_Area" localSheetId="0">'Onaylı Raporlar'!$A$3:$G$38</definedName>
  </definedNames>
  <calcPr calcId="145621"/>
</workbook>
</file>

<file path=xl/calcChain.xml><?xml version="1.0" encoding="utf-8"?>
<calcChain xmlns="http://schemas.openxmlformats.org/spreadsheetml/2006/main">
  <c r="G137" i="1" l="1"/>
  <c r="W47" i="2" l="1"/>
  <c r="V47" i="2"/>
  <c r="V48" i="2" s="1"/>
  <c r="S47" i="2"/>
  <c r="R47" i="2"/>
  <c r="O47" i="2"/>
  <c r="N47" i="2"/>
  <c r="N48" i="2" s="1"/>
  <c r="K47" i="2"/>
  <c r="J47" i="2"/>
  <c r="G47" i="2"/>
  <c r="F47" i="2"/>
  <c r="F48" i="2" s="1"/>
  <c r="C47" i="2"/>
  <c r="B47" i="2"/>
  <c r="W23" i="2"/>
  <c r="V23" i="2"/>
  <c r="S23" i="2"/>
  <c r="R23" i="2"/>
  <c r="O23" i="2"/>
  <c r="N23" i="2"/>
  <c r="K23" i="2"/>
  <c r="J23" i="2"/>
  <c r="G23" i="2"/>
  <c r="F23" i="2"/>
  <c r="B23" i="2"/>
  <c r="C23" i="2"/>
  <c r="S53" i="2" s="1"/>
  <c r="R53" i="2" l="1"/>
  <c r="R54" i="2" s="1"/>
  <c r="R24" i="2"/>
  <c r="B48" i="2"/>
  <c r="R48" i="2"/>
  <c r="J48" i="2"/>
  <c r="V24" i="2"/>
  <c r="F24" i="2"/>
  <c r="N24" i="2"/>
  <c r="J24" i="2"/>
  <c r="B24" i="2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D182" i="1"/>
  <c r="C71" i="2" s="1"/>
  <c r="D181" i="1"/>
  <c r="C70" i="2" s="1"/>
  <c r="D180" i="1"/>
  <c r="C69" i="2" s="1"/>
  <c r="D179" i="1"/>
  <c r="C68" i="2" s="1"/>
  <c r="D177" i="1"/>
  <c r="C66" i="2" s="1"/>
  <c r="D176" i="1"/>
  <c r="C65" i="2" s="1"/>
  <c r="D175" i="1"/>
  <c r="C64" i="2" s="1"/>
  <c r="D174" i="1"/>
  <c r="C63" i="2" s="1"/>
  <c r="D173" i="1"/>
  <c r="C62" i="2" s="1"/>
  <c r="D172" i="1"/>
  <c r="C61" i="2" s="1"/>
  <c r="D171" i="1"/>
  <c r="C60" i="2" s="1"/>
  <c r="D170" i="1"/>
  <c r="C59" i="2" s="1"/>
  <c r="D169" i="1"/>
  <c r="C58" i="2" s="1"/>
  <c r="D168" i="1"/>
  <c r="C57" i="2" s="1"/>
  <c r="D167" i="1"/>
  <c r="C56" i="2" s="1"/>
  <c r="D166" i="1"/>
  <c r="C55" i="2" s="1"/>
  <c r="D165" i="1"/>
  <c r="C54" i="2" s="1"/>
  <c r="D164" i="1"/>
  <c r="C53" i="2" s="1"/>
  <c r="D178" i="1"/>
  <c r="C67" i="2" s="1"/>
  <c r="C72" i="2" l="1"/>
  <c r="C167" i="1"/>
  <c r="C171" i="1"/>
  <c r="C175" i="1"/>
  <c r="C179" i="1"/>
  <c r="C164" i="1"/>
  <c r="C168" i="1"/>
  <c r="C172" i="1"/>
  <c r="C176" i="1"/>
  <c r="C180" i="1"/>
  <c r="C165" i="1"/>
  <c r="C169" i="1"/>
  <c r="C173" i="1"/>
  <c r="C177" i="1"/>
  <c r="C181" i="1"/>
  <c r="C166" i="1"/>
  <c r="C170" i="1"/>
  <c r="C174" i="1"/>
  <c r="C178" i="1"/>
  <c r="C182" i="1"/>
  <c r="C345" i="1"/>
  <c r="D183" i="1"/>
  <c r="E173" i="1" l="1"/>
  <c r="B62" i="2"/>
  <c r="E182" i="1"/>
  <c r="B71" i="2"/>
  <c r="E166" i="1"/>
  <c r="B55" i="2"/>
  <c r="E169" i="1"/>
  <c r="B58" i="2"/>
  <c r="E172" i="1"/>
  <c r="B61" i="2"/>
  <c r="E175" i="1"/>
  <c r="B64" i="2"/>
  <c r="E178" i="1"/>
  <c r="B67" i="2"/>
  <c r="E165" i="1"/>
  <c r="B54" i="2"/>
  <c r="E168" i="1"/>
  <c r="B57" i="2"/>
  <c r="E171" i="1"/>
  <c r="B60" i="2"/>
  <c r="E174" i="1"/>
  <c r="B63" i="2"/>
  <c r="E177" i="1"/>
  <c r="B66" i="2"/>
  <c r="E180" i="1"/>
  <c r="B69" i="2"/>
  <c r="E164" i="1"/>
  <c r="B53" i="2"/>
  <c r="E167" i="1"/>
  <c r="B56" i="2"/>
  <c r="E181" i="1"/>
  <c r="B70" i="2"/>
  <c r="E170" i="1"/>
  <c r="B59" i="2"/>
  <c r="E176" i="1"/>
  <c r="B65" i="2"/>
  <c r="E179" i="1"/>
  <c r="B68" i="2"/>
  <c r="C140" i="1"/>
  <c r="D140" i="1"/>
  <c r="C141" i="1"/>
  <c r="C142" i="1"/>
  <c r="C143" i="1"/>
  <c r="C144" i="1"/>
  <c r="C145" i="1"/>
  <c r="C146" i="1"/>
  <c r="C147" i="1"/>
  <c r="C148" i="1"/>
  <c r="E148" i="1"/>
  <c r="C149" i="1"/>
  <c r="E149" i="1"/>
  <c r="C150" i="1"/>
  <c r="C151" i="1"/>
  <c r="C152" i="1"/>
  <c r="C153" i="1"/>
  <c r="C154" i="1"/>
  <c r="C155" i="1"/>
  <c r="C156" i="1"/>
  <c r="C157" i="1"/>
  <c r="C158" i="1"/>
  <c r="C183" i="1"/>
  <c r="B72" i="2" l="1"/>
  <c r="B73" i="2" s="1"/>
  <c r="C184" i="1"/>
  <c r="E183" i="1"/>
  <c r="C159" i="1"/>
  <c r="D142" i="1" s="1"/>
</calcChain>
</file>

<file path=xl/sharedStrings.xml><?xml version="1.0" encoding="utf-8"?>
<sst xmlns="http://schemas.openxmlformats.org/spreadsheetml/2006/main" count="643" uniqueCount="175">
  <si>
    <t>SIRA NO</t>
  </si>
  <si>
    <t>İLÇE</t>
  </si>
  <si>
    <t>PAFTA /ADA- PARSEL</t>
  </si>
  <si>
    <t>Onay makamı  İl / Bakanlık</t>
  </si>
  <si>
    <t>İL</t>
  </si>
  <si>
    <t>Onay Tarihi</t>
  </si>
  <si>
    <t>Mekansal</t>
  </si>
  <si>
    <t>Aksu</t>
  </si>
  <si>
    <t>BELDE/ MAH./MEVKİİ</t>
  </si>
  <si>
    <t>Muratpaşa</t>
  </si>
  <si>
    <t>Alanya</t>
  </si>
  <si>
    <t>Kepez</t>
  </si>
  <si>
    <t>Manavgat</t>
  </si>
  <si>
    <t>Korkuteli</t>
  </si>
  <si>
    <t>Döşemealtı</t>
  </si>
  <si>
    <t>Demre</t>
  </si>
  <si>
    <t>Elmalı</t>
  </si>
  <si>
    <t>Finike</t>
  </si>
  <si>
    <t>Akseki</t>
  </si>
  <si>
    <t>Serik</t>
  </si>
  <si>
    <t>Kemer</t>
  </si>
  <si>
    <t>Konyaaltı</t>
  </si>
  <si>
    <t>Gazipaşa</t>
  </si>
  <si>
    <t>Gündoğmuş</t>
  </si>
  <si>
    <t>İbradı</t>
  </si>
  <si>
    <t>Kaş</t>
  </si>
  <si>
    <t>Kumluca</t>
  </si>
  <si>
    <t>TOPLAM</t>
  </si>
  <si>
    <t>İLÇELER</t>
  </si>
  <si>
    <t>ETÜTLER</t>
  </si>
  <si>
    <t>MEKANSAL ONAYLI</t>
  </si>
  <si>
    <t>İL ONAYLI</t>
  </si>
  <si>
    <t>AÇIKLAMA</t>
  </si>
  <si>
    <t>TOPLAM ETÜT</t>
  </si>
  <si>
    <t>2019 ONAYLI RAPORLAR</t>
  </si>
  <si>
    <t>Kargıcak Mah.</t>
  </si>
  <si>
    <t>P28-a-03-b-2-c P28-a-04-a-1-d    P28-a-04-a-4-a   P28-a-04-a-4-b  272 ada 9-10-11-12-13-14-15-16-17-18-23-24-25-26-28-29-30-31-32-33-34-35-37-38-40-43-44-45-51-52- parseller  21.48 ha</t>
  </si>
  <si>
    <t xml:space="preserve">Asartepe </t>
  </si>
  <si>
    <t>Hes Projesi</t>
  </si>
  <si>
    <t xml:space="preserve">O26-c-23-b-1-d   O26-c-23-b-4-a  O26-c-23-c-3-b    O26-c-23-c-3-c  O26-c-23-c-1-a  O26-c-23-c-3-b    O26-c-23-b-4-d   O26-c-23-d-2-b     4 ha
</t>
  </si>
  <si>
    <t>Kirişciler</t>
  </si>
  <si>
    <t>N25-d-19-c-4-b   29188 ada 4-5-8 parseller 1.97 ha</t>
  </si>
  <si>
    <t>Tekirova Mah.</t>
  </si>
  <si>
    <t>P25-a-01-a-3-a  P25-a-01-a-3-b  P25-a-01-a-3-c  P25-a-01-a-3-d  P25-a-01-a(1/5000)  11.88 ha  11.88 ha</t>
  </si>
  <si>
    <t xml:space="preserve">P22-B23-D-2-D, P22-B-23-D-2-C, P22-B-23-D-3-A, P22-B-23-D-3-B, P22-B-23-C-1-D  43.53 ha </t>
  </si>
  <si>
    <t>Yeşilköy Mahallesi</t>
  </si>
  <si>
    <t>Fırnaz İşkelesi Mevkii</t>
  </si>
  <si>
    <t>Tabiat Parkı</t>
  </si>
  <si>
    <t>Bayat Mah.</t>
  </si>
  <si>
    <t xml:space="preserve">N24-c-24-b-3-c  N24-c-24-b-3-d  104 ada 02 parsel  2.28 ha </t>
  </si>
  <si>
    <t>Sarılar mah.</t>
  </si>
  <si>
    <t>Doğançam Mah</t>
  </si>
  <si>
    <t xml:space="preserve">O27-a-21-d-4-c  O27-a-21-d-3-d  O27-d-01-a-1-b   O27-d-01-a-2-a  120 ada 90 parsel  1.11 ha </t>
  </si>
  <si>
    <t>Sarıhaliller Mah.</t>
  </si>
  <si>
    <t>N27-d-25-a-3a, N27-d-25-a-3b, N27-d-25-a-3c, N27-d-25-a-3d pafta, 122 Ada 29-30-31-32-33-34-35-36-37-38-39-40-41-42-43-44-45-46-47-48-49-50 Parseller, 137 Ada 3-4-5-6-7-8-9-10-11-12-13-14-15-16-17-18-19-20-21-22-23-24-26-27-28-29-30-31-32-33-34-35-36-37-38-39 Parseller, 144 Ada 34-35-45 Parseller, 145 ada 56-57-58-59-60-61-62-63-64-65-66-67-68-69-70-72-73-74-75 10.68 ha</t>
  </si>
  <si>
    <t>N27-d-25-c-2-a  N27-d-25-c-2-b  N27-d-25-c-2-c  159 ada 64 parsel  18.2 ha</t>
  </si>
  <si>
    <t xml:space="preserve">1/5000 ölçekli 
O26-B-19-B,  O26-B-19-C,  O26-B-19-D,  O26-B-20-D, O26-B-24-A,  O26-B-24-B 
 1/1000 ölçekli O26-B-19-B-3-C,  O26-B-19-B-3-D,  O26-B-19-B-4-C, O26-B-19-B-4-D,   O26-B-19-C-1-A,O26-B-19-C-1-B,  O26-B-19-C-1-C, O26-B-19-C-1-D,  O26-B-19-C-2-A,
O26-B-19-C-2-B,  O26-B-19-C-2-C,O26-B-19-C-2-D,  O26-B-19-C-3-A, O26-B-19-C-3-B, O26-B-19-C-3-C, O26-B-19-C-3-D,  O26-B-19-C-4-A, O26-B-19-C-4-B,  O26-B-19-C-4-C,
O26-B-19-C-4-D,  O26-B-19-D-2-A, O26-B-19-D-2-B,  O26-B-19-D-2-C,O26-B-19-D-2-D, O26-B-19-D-3-A,O26-B-19-D-3-B,  O26-B-19-D-3-C,O26-B-19-D-3-D,  O26-B-19-D-4-C,
O26-B-20-D-1-A,  O26-B-20-D-1-D,O26-B-20-D-4-A,  O26-B-20-D-4-D,O26-B-24-A-1-B, O26-B-24-A-2-A, O26-B-24-A-2-B,  O26-B-24-A-2-D,O26-B-24-B-1-A,  O26-B-24-B-1-B, 
O26-B-24-B-2-A,  O26-B-24-B-2-B, 1000 ha  (Mekansal)
</t>
  </si>
  <si>
    <t>Tosmur Mah.</t>
  </si>
  <si>
    <t>Büyükalan Mah.</t>
  </si>
  <si>
    <t xml:space="preserve">O28-d-22-a-4-c  115 ada 9 parsel  0.45 ha </t>
  </si>
  <si>
    <t>Uzunkale Mah.</t>
  </si>
  <si>
    <t xml:space="preserve">O24-d-03-a-1-d  216 ada 02 parsel 5.51 ha </t>
  </si>
  <si>
    <t>Yapraklı Mah.</t>
  </si>
  <si>
    <t xml:space="preserve">O23-b-16-c-2-a 101 ada 1160 parsel 0.66 ha </t>
  </si>
  <si>
    <t xml:space="preserve">O27-c-13-a-3-b  13.39 ha </t>
  </si>
  <si>
    <t>Hastahae alanı</t>
  </si>
  <si>
    <t>Emişbelen mah.</t>
  </si>
  <si>
    <t>Sülek Mah.</t>
  </si>
  <si>
    <t xml:space="preserve">O27-a-21-c-3-c  O27-a-21-c-3-d  194 ada 1parsel  2.86 ha </t>
  </si>
  <si>
    <t>2019 YILI İMAR PLANINA ESAS JEOLOJİK-JEOTEKNİK ETÜT RAPORLARI</t>
  </si>
  <si>
    <t>Okurcalar Mah.</t>
  </si>
  <si>
    <t>O27-d-09-d-3-a O27-d-09-d-3-b O27-d-09-d-3-c  O27-d-09-d-3-d O27-d-09-d-4-b O27-d-09-d-4-c 17.1 Ha</t>
  </si>
  <si>
    <t>Kızılcadağ</t>
  </si>
  <si>
    <t>N23-c-25-b-3-a  N23-c-25-b-3-b N23-c-25-b-3-c  1956 parsel 1.9 ha</t>
  </si>
  <si>
    <t>Altınyaka mah.</t>
  </si>
  <si>
    <t xml:space="preserve">O24-c23-c-1-d O24-c23-c-1-c O24-c23-c-4-a O24-c23-c-4-d  101 ada 62 parseln  18.2 ha </t>
  </si>
  <si>
    <t>O25-d-21-c-1-a  O25-d-21-c-1-d  657-658-1046 parseller 1.06 ha</t>
  </si>
  <si>
    <t>Liman Mah.</t>
  </si>
  <si>
    <t>Serbest bölge</t>
  </si>
  <si>
    <t>O25-A-18-A-1-C O25-A-18-A-1-D O25-A-18-A-4-A   O25-A-18-A-4-B   9.18 ha</t>
  </si>
  <si>
    <t xml:space="preserve">1/5000 Ölçekli 028C1IA, 028D15A, 028D15B   1/1000 ölçekli 028C-11-A-4-A, 028D-15-A-2-C , 028D-15-A-2-D.028D-15-A-3-B,  028D-15-A-3-C,028-D-I5-B-2-B , 028D-15-B-1-C,028-D15-B-1-A,  028D-15-B-1-B.028D-15-B-1-D,  028D-15-B-2-A, 028D-15-B-2-C,   028D-15-B-2-D,028D-15-B-3-B,  028D-15-B-4-A, 028D-15-B-4-C,  028D-15-B-4-D, 028-D-15-A-3-A, 028-D-15-B-4-B, 028-D-15-B-3-A
</t>
  </si>
  <si>
    <t>Akdağ Kayak Merkezi</t>
  </si>
  <si>
    <t>Uğurlu mah.</t>
  </si>
  <si>
    <t>Demirciler Mah.</t>
  </si>
  <si>
    <t>O27-a-21-a-4-a 145 ada 3 parsel   0.75 ha</t>
  </si>
  <si>
    <t>Zeytinyağı üretim tesisi</t>
  </si>
  <si>
    <t>Gündoğdu Mah.</t>
  </si>
  <si>
    <t xml:space="preserve">O26-a-15-d-3-c  O26-a-15-d-3-d  O26-a-20-a-2-a  O26-a-20-a-2-b  O26-a-20-a-2-c  O26-a-20-a-2-d   362 ada 12-13-14 parseller   63.86 ha </t>
  </si>
  <si>
    <t>Türkler Mah.</t>
  </si>
  <si>
    <t xml:space="preserve">O27-c-11-c-3-a 114 ada 2 parsel  1.96 ha  </t>
  </si>
  <si>
    <t xml:space="preserve">O26-b-19-c-4-c    0.2 ha </t>
  </si>
  <si>
    <t>Güçlüköy</t>
  </si>
  <si>
    <t xml:space="preserve">O27-a-20-c-3-b  134 ada 3-5 parseller 2.05 ha </t>
  </si>
  <si>
    <t>GES Projesi</t>
  </si>
  <si>
    <t>Merkez</t>
  </si>
  <si>
    <t>Club MED Otel</t>
  </si>
  <si>
    <t>O25-d-17-b-1-a , O25-d-17-b-1-b, O25-d-17-b-1-d, O25-d-17-b-2-a    1068 parsel  26.25 ha</t>
  </si>
  <si>
    <t xml:space="preserve">N24-d-07-c-1-a   99 Parsel    0.78 ha </t>
  </si>
  <si>
    <t>Güzeloba Mah</t>
  </si>
  <si>
    <t xml:space="preserve">Barut Otel İskele alanı </t>
  </si>
  <si>
    <t>O25-b-13-d-4-c   0.5 ha</t>
  </si>
  <si>
    <t>Yeleme Mah.(Başpınar)</t>
  </si>
  <si>
    <t>Kalkan Mah.</t>
  </si>
  <si>
    <t>İskele alanı</t>
  </si>
  <si>
    <t>P24-b-24-d-2-d P24-b-24-a-3-a  3.62 ha</t>
  </si>
  <si>
    <t>Yukarı Karaman Mah.</t>
  </si>
  <si>
    <t xml:space="preserve">N24-d-21-b-1-b    N24-d-21-b-1-c  N24-d-21-b-2-a 138 ada 30 Parsel 0.73 ha </t>
  </si>
  <si>
    <t>Eminceler Mah.</t>
  </si>
  <si>
    <t>O26-a-12-a-2-d  103 ada 169 parsel 0.92 ha</t>
  </si>
  <si>
    <t>Çayarası Mevkii</t>
  </si>
  <si>
    <t>O28-c-08-b-3-d   O28-c-08-b-2-a  O28-c-08-b-2-b   O28-c-08-b-2-c  O28-c-09-d-1-d  O28-c-08-b-4-a   7.69 ha</t>
  </si>
  <si>
    <t>Bezirgan</t>
  </si>
  <si>
    <t>P22-c-04-a-2-b  P22-b-24-d-3-c  213 ada 153-154-155 Parseller 3.4 ha</t>
  </si>
  <si>
    <t>Yukarıışıklar</t>
  </si>
  <si>
    <t>Değirmen deresiGöngel Hes Projesi</t>
  </si>
  <si>
    <t>O26-b-19-b-2-d O26-b-19-b-3-a   55 parsel  0.244 ha</t>
  </si>
  <si>
    <t>Kocayatak</t>
  </si>
  <si>
    <t>O25-b-10-a-3-a O25-b-10-a-2-c O25-b-10-a-2-d O25-b-10-a-3-b 29.89 ha</t>
  </si>
  <si>
    <t>Siteler Mah.</t>
  </si>
  <si>
    <t>Emniyet Tesis Alanı</t>
  </si>
  <si>
    <t>O25-a-13-b-2-d  20397 ada 05 Parsel 1.2 ha</t>
  </si>
  <si>
    <t>Ilıca Mah.</t>
  </si>
  <si>
    <t>Side Marin Otel İskele alanı</t>
  </si>
  <si>
    <t>O26-b-23-a-2-c  696 ada 7 parsel sahili   1.22 ha</t>
  </si>
  <si>
    <t>Üçkonak Mah</t>
  </si>
  <si>
    <t>P29-a-21-c-1-a  108 ada 60-66 parseller 3.4 ha</t>
  </si>
  <si>
    <t>OCAK   2019  İMAR  ETÜTLERİ</t>
  </si>
  <si>
    <t>ŞUBAT   2019  İMAR  ETÜTLERİ</t>
  </si>
  <si>
    <t>MART   2019  İMAR  ETÜTLERİ</t>
  </si>
  <si>
    <t>NİSAN   2019  İMAR  ETÜTLERİ</t>
  </si>
  <si>
    <t>MAYIS   2019  İMAR  ETÜTLERİ</t>
  </si>
  <si>
    <t>HAZİRAN   2019  İMAR  ETÜTLERİ</t>
  </si>
  <si>
    <t>TEMMUZ   2019  İMAR  ETÜTLERİ</t>
  </si>
  <si>
    <t>AĞUSTOS   2019  İMAR  ETÜTLERİ</t>
  </si>
  <si>
    <t>EYLÜL   2019  İMAR  ETÜTLERİ</t>
  </si>
  <si>
    <t>EKİM   2019  İMAR  ETÜTLERİ</t>
  </si>
  <si>
    <t>KASIM   2019  İMAR  ETÜTLERİ</t>
  </si>
  <si>
    <t>ARALIK   2019  İMAR  ETÜTLERİ</t>
  </si>
  <si>
    <t xml:space="preserve">  2019  İMAR  ETÜTLERİ</t>
  </si>
  <si>
    <t>Şirinyalı Mah.</t>
  </si>
  <si>
    <t>O25-a-15-c-4-b  5823 ada 1 parsel 0.46 ha</t>
  </si>
  <si>
    <t>Güneyköy Mah</t>
  </si>
  <si>
    <t>P28-c-09-c-4-a P28-c-09-c-4-d P28-c-09-c-3-a  P28-c-09-c-3-b P28-c-09-c-3-c  35.04 ha</t>
  </si>
  <si>
    <t>Çenger otel iskele alanı</t>
  </si>
  <si>
    <t>O27-d-08-a-3-d  0.84 ha</t>
  </si>
  <si>
    <t>Çenger Mah.-Çavuşköy</t>
  </si>
  <si>
    <t>Üçağız Mah.</t>
  </si>
  <si>
    <t>Kale mevkii</t>
  </si>
  <si>
    <t xml:space="preserve">P23-c-08-a-1-c  0.13 ha </t>
  </si>
  <si>
    <t>Güzeloba Mah.</t>
  </si>
  <si>
    <t>O25-b-12-d-4-a  13119 ada 02 parsel</t>
  </si>
  <si>
    <t>Bayat Bademleri Mah</t>
  </si>
  <si>
    <t xml:space="preserve">N24-c-20-d-3-d  112 ada  231-232-234-235 parseller  0.17ha </t>
  </si>
  <si>
    <t xml:space="preserve">  Anticheia ad cragum</t>
  </si>
  <si>
    <t>Emişbeleni</t>
  </si>
  <si>
    <t xml:space="preserve">Hastahane alanı  </t>
  </si>
  <si>
    <t xml:space="preserve">O27-c-13-a-3-b O27-c-13-a-3-c   5.9 ha </t>
  </si>
  <si>
    <t>Ahatlı Mah.</t>
  </si>
  <si>
    <t>P23-a-25-c-2-a  P23-a-25-c-2-d  113 ada 29 parsel 1.9 ha</t>
  </si>
  <si>
    <t>Yeşilbayır mah.</t>
  </si>
  <si>
    <t>İl Afet  bina alanı</t>
  </si>
  <si>
    <t xml:space="preserve">O25-a-03-d-2-a   O25-a-03-d-2-b  2110 ada 1 parsel 2111 ada 1 parsel 4.8 ha </t>
  </si>
  <si>
    <t xml:space="preserve">O26-a-12-a-2-c  O26-a-12-a-2-d  103 ada 11-39-139-228 9.68 ha </t>
  </si>
  <si>
    <t>Katı atık depo tesisi</t>
  </si>
  <si>
    <t>Bozova Mah</t>
  </si>
  <si>
    <t xml:space="preserve">Asat </t>
  </si>
  <si>
    <t>N24-c-06-a-3-a  N24-c-06-a-3-b  8.5 ha</t>
  </si>
  <si>
    <t>Yazır Mah.</t>
  </si>
  <si>
    <t>Yenibelen Mevkii</t>
  </si>
  <si>
    <t>P24-b-09-d-2-b 116 ada  32-33parseller 05 ha</t>
  </si>
  <si>
    <t>Beldibi Mah.</t>
  </si>
  <si>
    <t xml:space="preserve">Club Salima </t>
  </si>
  <si>
    <t>O25-d-02-d-3-b  1.34 ha</t>
  </si>
  <si>
    <t>Ovacık</t>
  </si>
  <si>
    <t>O24-c-09-b-3-c , O24-c-09-b-3-d 146 ada 3 parsel 1.1 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</si>
</sst>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62"/>
      <scheme val="minor"/>
    </font>
    <font>
      <b/>
      <sz val="10.5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2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name val="Arial"/>
      <family val="2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11"/>
      <color theme="0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sz val="12"/>
      <color theme="0"/>
      <name val="Calibri"/>
      <family val="2"/>
      <charset val="162"/>
      <scheme val="minor"/>
    </font>
    <font>
      <sz val="12"/>
      <color theme="0" tint="-4.9989318521683403E-2"/>
      <name val="Calibri"/>
      <family val="2"/>
      <charset val="162"/>
      <scheme val="minor"/>
    </font>
    <font>
      <sz val="16"/>
      <color theme="0"/>
      <name val="Lucida Bright"/>
      <family val="1"/>
    </font>
    <font>
      <sz val="12"/>
      <color rgb="FF2F2F2F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14" fontId="0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14" fontId="0" fillId="0" borderId="19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4" borderId="7" xfId="0" applyFill="1" applyBorder="1"/>
    <xf numFmtId="0" fontId="0" fillId="4" borderId="1" xfId="0" applyFill="1" applyBorder="1"/>
    <xf numFmtId="0" fontId="3" fillId="4" borderId="1" xfId="0" applyFont="1" applyFill="1" applyBorder="1" applyAlignment="1">
      <alignment horizontal="left" vertical="center" wrapText="1"/>
    </xf>
    <xf numFmtId="0" fontId="3" fillId="4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14" fontId="10" fillId="0" borderId="11" xfId="0" applyNumberFormat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 wrapText="1"/>
    </xf>
    <xf numFmtId="14" fontId="0" fillId="0" borderId="26" xfId="0" applyNumberFormat="1" applyFont="1" applyFill="1" applyBorder="1" applyAlignment="1">
      <alignment horizontal="center" vertical="center"/>
    </xf>
    <xf numFmtId="14" fontId="0" fillId="0" borderId="19" xfId="0" applyNumberFormat="1" applyFont="1" applyFill="1" applyBorder="1" applyAlignment="1">
      <alignment horizontal="center" vertical="center"/>
    </xf>
    <xf numFmtId="14" fontId="0" fillId="0" borderId="27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14" fontId="0" fillId="0" borderId="31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38" xfId="1" applyFont="1" applyBorder="1" applyAlignment="1">
      <alignment horizontal="center" vertical="center" wrapText="1"/>
    </xf>
    <xf numFmtId="14" fontId="9" fillId="0" borderId="20" xfId="1" applyNumberFormat="1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14" fontId="0" fillId="0" borderId="37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14" fontId="0" fillId="0" borderId="11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" xfId="0" applyBorder="1" applyAlignment="1">
      <alignment horizontal="center"/>
    </xf>
    <xf numFmtId="0" fontId="19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6"/>
  <sheetViews>
    <sheetView tabSelected="1" topLeftCell="A28" zoomScaleNormal="100" workbookViewId="0">
      <selection activeCell="E56" sqref="E56"/>
    </sheetView>
  </sheetViews>
  <sheetFormatPr defaultRowHeight="15.75" x14ac:dyDescent="0.25"/>
  <cols>
    <col min="1" max="1" width="4.5703125" style="53" customWidth="1"/>
    <col min="2" max="2" width="14.42578125" style="11" customWidth="1"/>
    <col min="3" max="3" width="22.28515625" style="11" customWidth="1"/>
    <col min="4" max="4" width="31.85546875" style="11" customWidth="1"/>
    <col min="5" max="5" width="99.7109375" style="104" customWidth="1"/>
    <col min="6" max="7" width="10.85546875" style="1" customWidth="1"/>
    <col min="9" max="9" width="9.140625" hidden="1" customWidth="1"/>
    <col min="10" max="10" width="0.28515625" hidden="1" customWidth="1"/>
    <col min="11" max="12" width="0" hidden="1" customWidth="1"/>
  </cols>
  <sheetData>
    <row r="1" spans="1:10" ht="15" customHeight="1" x14ac:dyDescent="0.25">
      <c r="A1" s="107" t="s">
        <v>34</v>
      </c>
      <c r="B1" s="108"/>
      <c r="C1" s="108"/>
      <c r="D1" s="108"/>
      <c r="E1" s="108"/>
      <c r="F1" s="108"/>
      <c r="G1" s="108"/>
      <c r="J1" t="s">
        <v>4</v>
      </c>
    </row>
    <row r="2" spans="1:10" ht="15.75" customHeight="1" thickBot="1" x14ac:dyDescent="0.3">
      <c r="A2" s="109"/>
      <c r="B2" s="110"/>
      <c r="C2" s="110"/>
      <c r="D2" s="110"/>
      <c r="E2" s="110"/>
      <c r="F2" s="110"/>
      <c r="G2" s="110"/>
      <c r="J2" t="s">
        <v>6</v>
      </c>
    </row>
    <row r="3" spans="1:10" ht="28.5" customHeight="1" thickBot="1" x14ac:dyDescent="0.3">
      <c r="A3" s="52" t="s">
        <v>0</v>
      </c>
      <c r="B3" s="25" t="s">
        <v>1</v>
      </c>
      <c r="C3" s="25" t="s">
        <v>8</v>
      </c>
      <c r="D3" s="25" t="s">
        <v>32</v>
      </c>
      <c r="E3" s="92" t="s">
        <v>2</v>
      </c>
      <c r="F3" s="8" t="s">
        <v>3</v>
      </c>
      <c r="G3" s="13" t="s">
        <v>5</v>
      </c>
    </row>
    <row r="4" spans="1:10" ht="16.5" customHeight="1" x14ac:dyDescent="0.25">
      <c r="A4" s="2">
        <v>1</v>
      </c>
      <c r="B4" s="26" t="s">
        <v>25</v>
      </c>
      <c r="C4" s="26" t="s">
        <v>45</v>
      </c>
      <c r="D4" s="87" t="s">
        <v>46</v>
      </c>
      <c r="E4" s="93" t="s">
        <v>44</v>
      </c>
      <c r="F4" s="88" t="s">
        <v>6</v>
      </c>
      <c r="G4" s="89">
        <v>43468</v>
      </c>
    </row>
    <row r="5" spans="1:10" ht="33" customHeight="1" x14ac:dyDescent="0.25">
      <c r="A5" s="2">
        <v>2</v>
      </c>
      <c r="B5" s="83" t="s">
        <v>10</v>
      </c>
      <c r="C5" s="10" t="s">
        <v>35</v>
      </c>
      <c r="D5" s="10"/>
      <c r="E5" s="84" t="s">
        <v>36</v>
      </c>
      <c r="F5" s="85" t="s">
        <v>4</v>
      </c>
      <c r="G5" s="86">
        <v>43469</v>
      </c>
    </row>
    <row r="6" spans="1:10" ht="16.5" customHeight="1" x14ac:dyDescent="0.25">
      <c r="A6" s="2">
        <v>3</v>
      </c>
      <c r="B6" s="9" t="s">
        <v>12</v>
      </c>
      <c r="C6" s="10" t="s">
        <v>37</v>
      </c>
      <c r="D6" s="79" t="s">
        <v>38</v>
      </c>
      <c r="E6" s="82" t="s">
        <v>39</v>
      </c>
      <c r="F6" s="12" t="s">
        <v>4</v>
      </c>
      <c r="G6" s="27">
        <v>43474</v>
      </c>
    </row>
    <row r="7" spans="1:10" ht="16.5" customHeight="1" x14ac:dyDescent="0.25">
      <c r="A7" s="2">
        <v>4</v>
      </c>
      <c r="B7" s="7" t="s">
        <v>11</v>
      </c>
      <c r="C7" s="7" t="s">
        <v>40</v>
      </c>
      <c r="D7" s="79"/>
      <c r="E7" s="94" t="s">
        <v>41</v>
      </c>
      <c r="F7" s="12" t="s">
        <v>4</v>
      </c>
      <c r="G7" s="42">
        <v>43479</v>
      </c>
    </row>
    <row r="8" spans="1:10" ht="16.5" customHeight="1" x14ac:dyDescent="0.25">
      <c r="A8" s="2">
        <v>5</v>
      </c>
      <c r="B8" s="7" t="s">
        <v>20</v>
      </c>
      <c r="C8" s="6" t="s">
        <v>42</v>
      </c>
      <c r="D8" s="90" t="s">
        <v>47</v>
      </c>
      <c r="E8" s="41" t="s">
        <v>43</v>
      </c>
      <c r="F8" s="12" t="s">
        <v>4</v>
      </c>
      <c r="G8" s="91">
        <v>43481</v>
      </c>
    </row>
    <row r="9" spans="1:10" ht="192.75" customHeight="1" x14ac:dyDescent="0.25">
      <c r="A9" s="2">
        <v>6</v>
      </c>
      <c r="B9" s="83" t="s">
        <v>12</v>
      </c>
      <c r="C9" s="10" t="s">
        <v>50</v>
      </c>
      <c r="D9" s="10"/>
      <c r="E9" s="84" t="s">
        <v>56</v>
      </c>
      <c r="F9" s="85" t="s">
        <v>6</v>
      </c>
      <c r="G9" s="86">
        <v>43481</v>
      </c>
    </row>
    <row r="10" spans="1:10" ht="16.5" customHeight="1" x14ac:dyDescent="0.25">
      <c r="A10" s="2">
        <v>7</v>
      </c>
      <c r="B10" s="9" t="s">
        <v>13</v>
      </c>
      <c r="C10" s="10" t="s">
        <v>48</v>
      </c>
      <c r="D10" s="79"/>
      <c r="E10" s="82" t="s">
        <v>49</v>
      </c>
      <c r="F10" s="12" t="s">
        <v>4</v>
      </c>
      <c r="G10" s="27">
        <v>43489</v>
      </c>
    </row>
    <row r="11" spans="1:10" ht="16.5" customHeight="1" x14ac:dyDescent="0.25">
      <c r="A11" s="2">
        <v>8</v>
      </c>
      <c r="B11" s="7" t="s">
        <v>12</v>
      </c>
      <c r="C11" s="7" t="s">
        <v>51</v>
      </c>
      <c r="D11" s="79"/>
      <c r="E11" s="94" t="s">
        <v>52</v>
      </c>
      <c r="F11" s="12" t="s">
        <v>4</v>
      </c>
      <c r="G11" s="42">
        <v>43490</v>
      </c>
    </row>
    <row r="12" spans="1:10" ht="67.5" customHeight="1" x14ac:dyDescent="0.25">
      <c r="A12" s="2">
        <v>9</v>
      </c>
      <c r="B12" s="7" t="s">
        <v>18</v>
      </c>
      <c r="C12" s="6" t="s">
        <v>53</v>
      </c>
      <c r="D12" s="3"/>
      <c r="E12" s="41" t="s">
        <v>54</v>
      </c>
      <c r="F12" s="12" t="s">
        <v>4</v>
      </c>
      <c r="G12" s="27">
        <v>43493</v>
      </c>
    </row>
    <row r="13" spans="1:10" ht="16.5" customHeight="1" x14ac:dyDescent="0.25">
      <c r="A13" s="2">
        <v>10</v>
      </c>
      <c r="B13" s="7" t="s">
        <v>18</v>
      </c>
      <c r="C13" s="7" t="s">
        <v>58</v>
      </c>
      <c r="D13" s="79"/>
      <c r="E13" s="95" t="s">
        <v>55</v>
      </c>
      <c r="F13" s="12" t="s">
        <v>4</v>
      </c>
      <c r="G13" s="27">
        <v>43493</v>
      </c>
    </row>
    <row r="14" spans="1:10" ht="16.5" customHeight="1" x14ac:dyDescent="0.25">
      <c r="A14" s="2">
        <v>11</v>
      </c>
      <c r="B14" s="7" t="s">
        <v>10</v>
      </c>
      <c r="C14" s="5" t="s">
        <v>57</v>
      </c>
      <c r="D14" s="57"/>
      <c r="E14" s="95" t="s">
        <v>59</v>
      </c>
      <c r="F14" s="12" t="s">
        <v>4</v>
      </c>
      <c r="G14" s="27">
        <v>43496</v>
      </c>
    </row>
    <row r="15" spans="1:10" ht="16.5" customHeight="1" x14ac:dyDescent="0.25">
      <c r="A15" s="2">
        <v>12</v>
      </c>
      <c r="B15" s="7" t="s">
        <v>12</v>
      </c>
      <c r="C15" s="4" t="s">
        <v>60</v>
      </c>
      <c r="D15" s="14"/>
      <c r="E15" s="96" t="s">
        <v>61</v>
      </c>
      <c r="F15" s="12" t="s">
        <v>4</v>
      </c>
      <c r="G15" s="27">
        <v>43496</v>
      </c>
    </row>
    <row r="16" spans="1:10" ht="16.5" customHeight="1" x14ac:dyDescent="0.25">
      <c r="A16" s="2">
        <v>13</v>
      </c>
      <c r="B16" s="7" t="s">
        <v>16</v>
      </c>
      <c r="C16" s="5" t="s">
        <v>62</v>
      </c>
      <c r="D16" s="4"/>
      <c r="E16" s="97" t="s">
        <v>63</v>
      </c>
      <c r="F16" s="12" t="s">
        <v>4</v>
      </c>
      <c r="G16" s="27">
        <v>43507</v>
      </c>
    </row>
    <row r="17" spans="1:7" ht="16.5" customHeight="1" x14ac:dyDescent="0.25">
      <c r="A17" s="2">
        <v>14</v>
      </c>
      <c r="B17" s="7" t="s">
        <v>10</v>
      </c>
      <c r="C17" s="6" t="s">
        <v>66</v>
      </c>
      <c r="D17" s="4" t="s">
        <v>65</v>
      </c>
      <c r="E17" s="95" t="s">
        <v>64</v>
      </c>
      <c r="F17" s="12" t="s">
        <v>4</v>
      </c>
      <c r="G17" s="27">
        <v>43508</v>
      </c>
    </row>
    <row r="18" spans="1:7" ht="16.5" customHeight="1" x14ac:dyDescent="0.25">
      <c r="A18" s="2">
        <v>15</v>
      </c>
      <c r="B18" s="7" t="s">
        <v>12</v>
      </c>
      <c r="C18" s="4" t="s">
        <v>67</v>
      </c>
      <c r="D18" s="4"/>
      <c r="E18" s="95" t="s">
        <v>68</v>
      </c>
      <c r="F18" s="12" t="s">
        <v>4</v>
      </c>
      <c r="G18" s="27">
        <v>43508</v>
      </c>
    </row>
    <row r="19" spans="1:7" ht="16.5" customHeight="1" x14ac:dyDescent="0.25">
      <c r="A19" s="2">
        <v>16</v>
      </c>
      <c r="B19" s="7" t="s">
        <v>10</v>
      </c>
      <c r="C19" s="4" t="s">
        <v>70</v>
      </c>
      <c r="D19" s="4"/>
      <c r="E19" s="98" t="s">
        <v>71</v>
      </c>
      <c r="F19" s="12" t="s">
        <v>4</v>
      </c>
      <c r="G19" s="27">
        <v>43514</v>
      </c>
    </row>
    <row r="20" spans="1:7" ht="16.5" customHeight="1" x14ac:dyDescent="0.25">
      <c r="A20" s="2">
        <v>17</v>
      </c>
      <c r="B20" s="9" t="s">
        <v>13</v>
      </c>
      <c r="C20" s="9" t="s">
        <v>72</v>
      </c>
      <c r="E20" s="99" t="s">
        <v>73</v>
      </c>
      <c r="F20" s="43" t="s">
        <v>4</v>
      </c>
      <c r="G20" s="44">
        <v>43530</v>
      </c>
    </row>
    <row r="21" spans="1:7" ht="16.5" customHeight="1" x14ac:dyDescent="0.25">
      <c r="A21" s="2">
        <v>18</v>
      </c>
      <c r="B21" s="9" t="s">
        <v>26</v>
      </c>
      <c r="C21" s="9" t="s">
        <v>74</v>
      </c>
      <c r="D21" s="7"/>
      <c r="E21" s="100" t="s">
        <v>75</v>
      </c>
      <c r="F21" s="43" t="s">
        <v>4</v>
      </c>
      <c r="G21" s="55">
        <v>43558</v>
      </c>
    </row>
    <row r="22" spans="1:7" ht="16.5" customHeight="1" x14ac:dyDescent="0.25">
      <c r="A22" s="2">
        <v>19</v>
      </c>
      <c r="B22" s="7" t="s">
        <v>20</v>
      </c>
      <c r="C22" s="7" t="s">
        <v>42</v>
      </c>
      <c r="D22" s="6"/>
      <c r="E22" s="101" t="s">
        <v>76</v>
      </c>
      <c r="F22" s="12" t="s">
        <v>4</v>
      </c>
      <c r="G22" s="46">
        <v>43565</v>
      </c>
    </row>
    <row r="23" spans="1:7" ht="16.5" customHeight="1" x14ac:dyDescent="0.25">
      <c r="A23" s="2">
        <v>20</v>
      </c>
      <c r="B23" s="10" t="s">
        <v>21</v>
      </c>
      <c r="C23" s="10" t="s">
        <v>77</v>
      </c>
      <c r="D23" s="17" t="s">
        <v>78</v>
      </c>
      <c r="E23" s="96" t="s">
        <v>79</v>
      </c>
      <c r="F23" s="19" t="s">
        <v>4</v>
      </c>
      <c r="G23" s="45">
        <v>43566</v>
      </c>
    </row>
    <row r="24" spans="1:7" ht="75.75" customHeight="1" x14ac:dyDescent="0.25">
      <c r="A24" s="2">
        <v>21</v>
      </c>
      <c r="B24" s="7" t="s">
        <v>10</v>
      </c>
      <c r="C24" s="6" t="s">
        <v>82</v>
      </c>
      <c r="D24" s="6" t="s">
        <v>81</v>
      </c>
      <c r="E24" s="95" t="s">
        <v>80</v>
      </c>
      <c r="F24" s="12" t="s">
        <v>6</v>
      </c>
      <c r="G24" s="27">
        <v>43572</v>
      </c>
    </row>
    <row r="25" spans="1:7" ht="16.5" customHeight="1" x14ac:dyDescent="0.25">
      <c r="A25" s="2">
        <v>22</v>
      </c>
      <c r="B25" s="7" t="s">
        <v>12</v>
      </c>
      <c r="C25" s="6" t="s">
        <v>83</v>
      </c>
      <c r="D25" s="6" t="s">
        <v>85</v>
      </c>
      <c r="E25" s="95" t="s">
        <v>84</v>
      </c>
      <c r="F25" s="12" t="s">
        <v>4</v>
      </c>
      <c r="G25" s="27">
        <v>43591</v>
      </c>
    </row>
    <row r="26" spans="1:7" ht="33.75" customHeight="1" x14ac:dyDescent="0.25">
      <c r="A26" s="2">
        <v>23</v>
      </c>
      <c r="B26" s="7" t="s">
        <v>12</v>
      </c>
      <c r="C26" s="5" t="s">
        <v>86</v>
      </c>
      <c r="D26" s="6"/>
      <c r="E26" s="95" t="s">
        <v>87</v>
      </c>
      <c r="F26" s="12" t="s">
        <v>4</v>
      </c>
      <c r="G26" s="27">
        <v>43606</v>
      </c>
    </row>
    <row r="27" spans="1:7" ht="16.5" customHeight="1" x14ac:dyDescent="0.25">
      <c r="A27" s="2">
        <v>24</v>
      </c>
      <c r="B27" s="7" t="s">
        <v>10</v>
      </c>
      <c r="C27" s="7" t="s">
        <v>88</v>
      </c>
      <c r="D27" s="16"/>
      <c r="E27" s="95" t="s">
        <v>89</v>
      </c>
      <c r="F27" s="12" t="s">
        <v>4</v>
      </c>
      <c r="G27" s="27">
        <v>43612</v>
      </c>
    </row>
    <row r="28" spans="1:7" ht="16.5" customHeight="1" x14ac:dyDescent="0.25">
      <c r="A28" s="2">
        <v>25</v>
      </c>
      <c r="B28" s="7" t="s">
        <v>12</v>
      </c>
      <c r="C28" s="7" t="s">
        <v>50</v>
      </c>
      <c r="D28" s="5"/>
      <c r="E28" s="95" t="s">
        <v>90</v>
      </c>
      <c r="F28" s="12" t="s">
        <v>4</v>
      </c>
      <c r="G28" s="27">
        <v>43616</v>
      </c>
    </row>
    <row r="29" spans="1:7" ht="16.5" customHeight="1" x14ac:dyDescent="0.25">
      <c r="A29" s="2">
        <v>26</v>
      </c>
      <c r="B29" s="7" t="s">
        <v>18</v>
      </c>
      <c r="C29" s="7" t="s">
        <v>91</v>
      </c>
      <c r="D29" s="4" t="s">
        <v>93</v>
      </c>
      <c r="E29" s="96" t="s">
        <v>92</v>
      </c>
      <c r="F29" s="12" t="s">
        <v>4</v>
      </c>
      <c r="G29" s="27">
        <v>43643</v>
      </c>
    </row>
    <row r="30" spans="1:7" ht="16.5" customHeight="1" x14ac:dyDescent="0.25">
      <c r="A30" s="2">
        <v>27</v>
      </c>
      <c r="B30" s="7" t="s">
        <v>20</v>
      </c>
      <c r="C30" s="3" t="s">
        <v>94</v>
      </c>
      <c r="D30" s="16" t="s">
        <v>95</v>
      </c>
      <c r="E30" s="97" t="s">
        <v>96</v>
      </c>
      <c r="F30" s="12" t="s">
        <v>4</v>
      </c>
      <c r="G30" s="27">
        <v>43668</v>
      </c>
    </row>
    <row r="31" spans="1:7" ht="16.5" customHeight="1" x14ac:dyDescent="0.25">
      <c r="A31" s="2">
        <v>28</v>
      </c>
      <c r="B31" s="7" t="s">
        <v>13</v>
      </c>
      <c r="C31" s="7" t="s">
        <v>101</v>
      </c>
      <c r="D31" s="16"/>
      <c r="E31" s="95" t="s">
        <v>97</v>
      </c>
      <c r="F31" s="12" t="s">
        <v>4</v>
      </c>
      <c r="G31" s="27">
        <v>43682</v>
      </c>
    </row>
    <row r="32" spans="1:7" ht="16.5" customHeight="1" x14ac:dyDescent="0.25">
      <c r="A32" s="2">
        <v>29</v>
      </c>
      <c r="B32" s="7" t="s">
        <v>9</v>
      </c>
      <c r="C32" s="56" t="s">
        <v>98</v>
      </c>
      <c r="D32" s="6" t="s">
        <v>99</v>
      </c>
      <c r="E32" s="95" t="s">
        <v>100</v>
      </c>
      <c r="F32" s="12" t="s">
        <v>4</v>
      </c>
      <c r="G32" s="15">
        <v>43682</v>
      </c>
    </row>
    <row r="33" spans="1:7" ht="16.5" customHeight="1" x14ac:dyDescent="0.25">
      <c r="A33" s="2">
        <v>30</v>
      </c>
      <c r="B33" s="7" t="s">
        <v>25</v>
      </c>
      <c r="C33" s="7" t="s">
        <v>102</v>
      </c>
      <c r="D33" s="16" t="s">
        <v>103</v>
      </c>
      <c r="E33" s="95" t="s">
        <v>104</v>
      </c>
      <c r="F33" s="12" t="s">
        <v>4</v>
      </c>
      <c r="G33" s="27">
        <v>43684</v>
      </c>
    </row>
    <row r="34" spans="1:7" ht="16.5" customHeight="1" x14ac:dyDescent="0.25">
      <c r="A34" s="2">
        <v>31</v>
      </c>
      <c r="B34" s="7" t="s">
        <v>13</v>
      </c>
      <c r="C34" s="5" t="s">
        <v>105</v>
      </c>
      <c r="D34" s="6"/>
      <c r="E34" s="96" t="s">
        <v>106</v>
      </c>
      <c r="F34" s="12" t="s">
        <v>4</v>
      </c>
      <c r="G34" s="27">
        <v>43699</v>
      </c>
    </row>
    <row r="35" spans="1:7" ht="16.5" customHeight="1" x14ac:dyDescent="0.25">
      <c r="A35" s="2">
        <v>32</v>
      </c>
      <c r="B35" s="7" t="s">
        <v>19</v>
      </c>
      <c r="C35" s="6" t="s">
        <v>107</v>
      </c>
      <c r="D35" s="16"/>
      <c r="E35" s="95" t="s">
        <v>108</v>
      </c>
      <c r="F35" s="12" t="s">
        <v>4</v>
      </c>
      <c r="G35" s="27">
        <v>43706</v>
      </c>
    </row>
    <row r="36" spans="1:7" ht="32.25" customHeight="1" x14ac:dyDescent="0.25">
      <c r="A36" s="2">
        <v>33</v>
      </c>
      <c r="B36" s="7" t="s">
        <v>10</v>
      </c>
      <c r="C36" s="6" t="s">
        <v>109</v>
      </c>
      <c r="D36" s="58" t="s">
        <v>114</v>
      </c>
      <c r="E36" s="95" t="s">
        <v>110</v>
      </c>
      <c r="F36" s="12" t="s">
        <v>4</v>
      </c>
      <c r="G36" s="15">
        <v>43719</v>
      </c>
    </row>
    <row r="37" spans="1:7" ht="16.5" customHeight="1" x14ac:dyDescent="0.25">
      <c r="A37" s="2">
        <v>34</v>
      </c>
      <c r="B37" s="7" t="s">
        <v>25</v>
      </c>
      <c r="C37" s="6" t="s">
        <v>111</v>
      </c>
      <c r="D37" s="16"/>
      <c r="E37" s="95" t="s">
        <v>112</v>
      </c>
      <c r="F37" s="12" t="s">
        <v>4</v>
      </c>
      <c r="G37" s="15">
        <v>43721</v>
      </c>
    </row>
    <row r="38" spans="1:7" ht="16.5" customHeight="1" x14ac:dyDescent="0.25">
      <c r="A38" s="2">
        <v>35</v>
      </c>
      <c r="B38" s="7" t="s">
        <v>12</v>
      </c>
      <c r="C38" s="6" t="s">
        <v>113</v>
      </c>
      <c r="D38" s="16"/>
      <c r="E38" s="95" t="s">
        <v>115</v>
      </c>
      <c r="F38" s="12" t="s">
        <v>4</v>
      </c>
      <c r="G38" s="15">
        <v>43721</v>
      </c>
    </row>
    <row r="39" spans="1:7" ht="16.5" customHeight="1" x14ac:dyDescent="0.25">
      <c r="A39" s="2">
        <v>36</v>
      </c>
      <c r="B39" s="7" t="s">
        <v>19</v>
      </c>
      <c r="C39" s="6" t="s">
        <v>116</v>
      </c>
      <c r="D39" s="16"/>
      <c r="E39" s="95" t="s">
        <v>117</v>
      </c>
      <c r="F39" s="12" t="s">
        <v>4</v>
      </c>
      <c r="G39" s="15">
        <v>43726</v>
      </c>
    </row>
    <row r="40" spans="1:7" ht="16.5" customHeight="1" x14ac:dyDescent="0.25">
      <c r="A40" s="2">
        <v>37</v>
      </c>
      <c r="B40" s="7" t="s">
        <v>12</v>
      </c>
      <c r="C40" s="6" t="s">
        <v>121</v>
      </c>
      <c r="D40" s="16" t="s">
        <v>122</v>
      </c>
      <c r="E40" s="95" t="s">
        <v>123</v>
      </c>
      <c r="F40" s="12" t="s">
        <v>4</v>
      </c>
      <c r="G40" s="15">
        <v>43728</v>
      </c>
    </row>
    <row r="41" spans="1:7" ht="16.5" customHeight="1" x14ac:dyDescent="0.25">
      <c r="A41" s="2">
        <v>38</v>
      </c>
      <c r="B41" s="7" t="s">
        <v>22</v>
      </c>
      <c r="C41" s="6" t="s">
        <v>124</v>
      </c>
      <c r="D41" s="16"/>
      <c r="E41" s="95" t="s">
        <v>125</v>
      </c>
      <c r="F41" s="12" t="s">
        <v>4</v>
      </c>
      <c r="G41" s="15">
        <v>43728</v>
      </c>
    </row>
    <row r="42" spans="1:7" ht="16.5" customHeight="1" x14ac:dyDescent="0.25">
      <c r="A42" s="2">
        <v>39</v>
      </c>
      <c r="B42" s="7" t="s">
        <v>21</v>
      </c>
      <c r="C42" s="6" t="s">
        <v>118</v>
      </c>
      <c r="D42" s="79" t="s">
        <v>119</v>
      </c>
      <c r="E42" s="95" t="s">
        <v>120</v>
      </c>
      <c r="F42" s="12" t="s">
        <v>4</v>
      </c>
      <c r="G42" s="15">
        <v>43733</v>
      </c>
    </row>
    <row r="43" spans="1:7" ht="16.5" customHeight="1" x14ac:dyDescent="0.25">
      <c r="A43" s="2">
        <v>40</v>
      </c>
      <c r="B43" s="7" t="s">
        <v>9</v>
      </c>
      <c r="C43" s="6" t="s">
        <v>139</v>
      </c>
      <c r="D43" s="47"/>
      <c r="E43" s="82" t="s">
        <v>140</v>
      </c>
      <c r="F43" s="12" t="s">
        <v>4</v>
      </c>
      <c r="G43" s="15">
        <v>43745</v>
      </c>
    </row>
    <row r="44" spans="1:7" ht="16.5" customHeight="1" x14ac:dyDescent="0.25">
      <c r="A44" s="2">
        <v>41</v>
      </c>
      <c r="B44" s="7" t="s">
        <v>22</v>
      </c>
      <c r="C44" s="6" t="s">
        <v>141</v>
      </c>
      <c r="D44" s="47" t="s">
        <v>153</v>
      </c>
      <c r="E44" s="82" t="s">
        <v>142</v>
      </c>
      <c r="F44" s="12" t="s">
        <v>4</v>
      </c>
      <c r="G44" s="15">
        <v>43752</v>
      </c>
    </row>
    <row r="45" spans="1:7" ht="16.5" customHeight="1" x14ac:dyDescent="0.25">
      <c r="A45" s="2">
        <v>42</v>
      </c>
      <c r="B45" s="7" t="s">
        <v>12</v>
      </c>
      <c r="C45" s="6" t="s">
        <v>143</v>
      </c>
      <c r="D45" s="16" t="s">
        <v>145</v>
      </c>
      <c r="E45" s="95" t="s">
        <v>144</v>
      </c>
      <c r="F45" s="12" t="s">
        <v>4</v>
      </c>
      <c r="G45" s="15">
        <v>43753</v>
      </c>
    </row>
    <row r="46" spans="1:7" ht="16.5" customHeight="1" x14ac:dyDescent="0.25">
      <c r="A46" s="2">
        <v>43</v>
      </c>
      <c r="B46" s="7" t="s">
        <v>15</v>
      </c>
      <c r="C46" s="6" t="s">
        <v>147</v>
      </c>
      <c r="D46" s="16" t="s">
        <v>146</v>
      </c>
      <c r="E46" s="95" t="s">
        <v>148</v>
      </c>
      <c r="F46" s="12" t="s">
        <v>4</v>
      </c>
      <c r="G46" s="15">
        <v>43747</v>
      </c>
    </row>
    <row r="47" spans="1:7" ht="16.5" customHeight="1" x14ac:dyDescent="0.25">
      <c r="A47" s="2">
        <v>44</v>
      </c>
      <c r="B47" s="7" t="s">
        <v>9</v>
      </c>
      <c r="C47" s="6" t="s">
        <v>149</v>
      </c>
      <c r="D47" s="16"/>
      <c r="E47" s="95" t="s">
        <v>150</v>
      </c>
      <c r="F47" s="12" t="s">
        <v>4</v>
      </c>
      <c r="G47" s="15">
        <v>36456</v>
      </c>
    </row>
    <row r="48" spans="1:7" ht="16.5" customHeight="1" x14ac:dyDescent="0.25">
      <c r="A48" s="2">
        <v>45</v>
      </c>
      <c r="B48" s="7" t="s">
        <v>13</v>
      </c>
      <c r="C48" s="6" t="s">
        <v>151</v>
      </c>
      <c r="D48" s="16"/>
      <c r="E48" s="95" t="s">
        <v>152</v>
      </c>
      <c r="F48" s="12" t="s">
        <v>4</v>
      </c>
      <c r="G48" s="15">
        <v>43763</v>
      </c>
    </row>
    <row r="49" spans="1:7" ht="16.5" customHeight="1" x14ac:dyDescent="0.25">
      <c r="A49" s="2">
        <v>46</v>
      </c>
      <c r="B49" s="7" t="s">
        <v>10</v>
      </c>
      <c r="C49" s="6" t="s">
        <v>154</v>
      </c>
      <c r="D49" s="7" t="s">
        <v>155</v>
      </c>
      <c r="E49" s="106" t="s">
        <v>156</v>
      </c>
      <c r="F49" s="12" t="s">
        <v>4</v>
      </c>
      <c r="G49" s="15">
        <v>43774</v>
      </c>
    </row>
    <row r="50" spans="1:7" ht="16.5" customHeight="1" x14ac:dyDescent="0.25">
      <c r="A50" s="2">
        <v>47</v>
      </c>
      <c r="B50" s="7" t="s">
        <v>25</v>
      </c>
      <c r="C50" s="6" t="s">
        <v>157</v>
      </c>
      <c r="D50" s="16"/>
      <c r="E50" s="95" t="s">
        <v>158</v>
      </c>
      <c r="F50" s="12" t="s">
        <v>4</v>
      </c>
      <c r="G50" s="15">
        <v>43782</v>
      </c>
    </row>
    <row r="51" spans="1:7" ht="16.5" customHeight="1" x14ac:dyDescent="0.25">
      <c r="A51" s="2">
        <v>48</v>
      </c>
      <c r="B51" s="7" t="s">
        <v>14</v>
      </c>
      <c r="C51" s="6" t="s">
        <v>159</v>
      </c>
      <c r="D51" s="76" t="s">
        <v>160</v>
      </c>
      <c r="E51" s="95" t="s">
        <v>161</v>
      </c>
      <c r="F51" s="12" t="s">
        <v>4</v>
      </c>
      <c r="G51" s="15">
        <v>43784</v>
      </c>
    </row>
    <row r="52" spans="1:7" ht="16.5" customHeight="1" x14ac:dyDescent="0.25">
      <c r="A52" s="2">
        <v>49</v>
      </c>
      <c r="B52" s="7" t="s">
        <v>19</v>
      </c>
      <c r="C52" s="6" t="s">
        <v>107</v>
      </c>
      <c r="D52" s="47" t="s">
        <v>163</v>
      </c>
      <c r="E52" s="95" t="s">
        <v>162</v>
      </c>
      <c r="F52" s="12" t="s">
        <v>4</v>
      </c>
      <c r="G52" s="15">
        <v>43784</v>
      </c>
    </row>
    <row r="53" spans="1:7" ht="16.5" customHeight="1" x14ac:dyDescent="0.25">
      <c r="A53" s="2">
        <v>50</v>
      </c>
      <c r="B53" s="7" t="s">
        <v>20</v>
      </c>
      <c r="C53" s="6" t="s">
        <v>170</v>
      </c>
      <c r="D53" s="16" t="s">
        <v>171</v>
      </c>
      <c r="E53" s="102" t="s">
        <v>172</v>
      </c>
      <c r="F53" s="12" t="s">
        <v>4</v>
      </c>
      <c r="G53" s="15">
        <v>43795</v>
      </c>
    </row>
    <row r="54" spans="1:7" ht="16.5" customHeight="1" x14ac:dyDescent="0.25">
      <c r="A54" s="2">
        <v>51</v>
      </c>
      <c r="B54" s="7" t="s">
        <v>13</v>
      </c>
      <c r="C54" s="6" t="s">
        <v>164</v>
      </c>
      <c r="D54" s="79" t="s">
        <v>165</v>
      </c>
      <c r="E54" s="102" t="s">
        <v>166</v>
      </c>
      <c r="F54" s="12" t="s">
        <v>4</v>
      </c>
      <c r="G54" s="15">
        <v>43801</v>
      </c>
    </row>
    <row r="55" spans="1:7" ht="16.5" customHeight="1" x14ac:dyDescent="0.25">
      <c r="A55" s="2">
        <v>52</v>
      </c>
      <c r="B55" s="7" t="s">
        <v>26</v>
      </c>
      <c r="C55" s="6" t="s">
        <v>167</v>
      </c>
      <c r="D55" s="79" t="s">
        <v>168</v>
      </c>
      <c r="E55" s="95" t="s">
        <v>169</v>
      </c>
      <c r="F55" s="12" t="s">
        <v>4</v>
      </c>
      <c r="G55" s="15">
        <v>43801</v>
      </c>
    </row>
    <row r="56" spans="1:7" ht="16.5" customHeight="1" x14ac:dyDescent="0.25">
      <c r="A56" s="2">
        <v>53</v>
      </c>
      <c r="B56" s="7" t="s">
        <v>20</v>
      </c>
      <c r="C56" s="6" t="s">
        <v>173</v>
      </c>
      <c r="D56" s="16"/>
      <c r="E56" s="95" t="s">
        <v>174</v>
      </c>
      <c r="F56" s="12" t="s">
        <v>4</v>
      </c>
      <c r="G56" s="15">
        <v>43499</v>
      </c>
    </row>
    <row r="57" spans="1:7" ht="16.5" customHeight="1" x14ac:dyDescent="0.25">
      <c r="A57" s="2">
        <v>54</v>
      </c>
      <c r="B57" s="7"/>
      <c r="C57" s="6"/>
      <c r="D57" s="5"/>
      <c r="E57" s="95"/>
      <c r="F57" s="12"/>
      <c r="G57" s="15"/>
    </row>
    <row r="58" spans="1:7" ht="16.5" customHeight="1" x14ac:dyDescent="0.25">
      <c r="A58" s="2">
        <v>55</v>
      </c>
      <c r="B58" s="7"/>
      <c r="C58" s="70"/>
      <c r="D58" s="7"/>
      <c r="E58" s="82"/>
      <c r="F58" s="12"/>
      <c r="G58" s="15"/>
    </row>
    <row r="59" spans="1:7" ht="16.5" customHeight="1" x14ac:dyDescent="0.25">
      <c r="A59" s="2">
        <v>56</v>
      </c>
      <c r="B59" s="7"/>
      <c r="C59" s="49"/>
      <c r="D59" s="7"/>
      <c r="E59" s="82"/>
      <c r="F59" s="12"/>
      <c r="G59" s="15"/>
    </row>
    <row r="60" spans="1:7" ht="16.5" customHeight="1" x14ac:dyDescent="0.25">
      <c r="A60" s="2">
        <v>57</v>
      </c>
      <c r="B60" s="7"/>
      <c r="C60" s="6"/>
      <c r="D60" s="48"/>
      <c r="E60" s="95"/>
      <c r="F60" s="12"/>
      <c r="G60" s="15"/>
    </row>
    <row r="61" spans="1:7" ht="16.5" customHeight="1" x14ac:dyDescent="0.25">
      <c r="A61" s="2">
        <v>58</v>
      </c>
      <c r="B61" s="7"/>
      <c r="C61" s="6"/>
      <c r="D61" s="5"/>
      <c r="E61" s="95"/>
      <c r="F61" s="12"/>
      <c r="G61" s="15"/>
    </row>
    <row r="62" spans="1:7" ht="16.5" customHeight="1" x14ac:dyDescent="0.25">
      <c r="A62" s="2">
        <v>59</v>
      </c>
      <c r="B62" s="7"/>
      <c r="C62" s="6"/>
      <c r="D62" s="6"/>
      <c r="E62" s="95"/>
      <c r="F62" s="12"/>
      <c r="G62" s="15"/>
    </row>
    <row r="63" spans="1:7" ht="16.5" customHeight="1" x14ac:dyDescent="0.25">
      <c r="A63" s="2">
        <v>60</v>
      </c>
      <c r="B63" s="7"/>
      <c r="C63" s="6"/>
      <c r="D63" s="16"/>
      <c r="E63" s="95"/>
      <c r="F63" s="12"/>
      <c r="G63" s="15"/>
    </row>
    <row r="64" spans="1:7" ht="16.5" customHeight="1" x14ac:dyDescent="0.25">
      <c r="A64" s="2">
        <v>61</v>
      </c>
      <c r="B64" s="7"/>
      <c r="C64" s="6"/>
      <c r="D64" s="5"/>
      <c r="E64" s="95"/>
      <c r="F64" s="12"/>
      <c r="G64" s="15"/>
    </row>
    <row r="65" spans="1:7" ht="16.5" customHeight="1" x14ac:dyDescent="0.25">
      <c r="A65" s="2">
        <v>62</v>
      </c>
      <c r="B65" s="7"/>
      <c r="C65" s="6"/>
      <c r="D65" s="6"/>
      <c r="E65" s="95"/>
      <c r="F65" s="12"/>
      <c r="G65" s="15"/>
    </row>
    <row r="66" spans="1:7" ht="16.5" customHeight="1" x14ac:dyDescent="0.25">
      <c r="A66" s="2">
        <v>63</v>
      </c>
      <c r="B66" s="7"/>
      <c r="C66" s="6"/>
      <c r="D66" s="6"/>
      <c r="E66" s="95"/>
      <c r="F66" s="12"/>
      <c r="G66" s="15"/>
    </row>
    <row r="67" spans="1:7" ht="16.5" customHeight="1" x14ac:dyDescent="0.25">
      <c r="A67" s="2">
        <v>64</v>
      </c>
      <c r="B67" s="7"/>
      <c r="C67" s="6"/>
      <c r="D67" s="5"/>
      <c r="E67" s="95"/>
      <c r="F67" s="12"/>
      <c r="G67" s="15"/>
    </row>
    <row r="68" spans="1:7" ht="16.5" customHeight="1" x14ac:dyDescent="0.25">
      <c r="A68" s="2">
        <v>65</v>
      </c>
      <c r="B68" s="7"/>
      <c r="C68" s="6"/>
      <c r="D68" s="16"/>
      <c r="E68" s="95"/>
      <c r="F68" s="12"/>
      <c r="G68" s="15"/>
    </row>
    <row r="69" spans="1:7" ht="16.5" customHeight="1" x14ac:dyDescent="0.25">
      <c r="A69" s="2">
        <v>66</v>
      </c>
      <c r="B69" s="7"/>
      <c r="C69" s="6"/>
      <c r="D69" s="50"/>
      <c r="E69" s="95"/>
      <c r="F69" s="12"/>
      <c r="G69" s="15"/>
    </row>
    <row r="70" spans="1:7" ht="16.5" customHeight="1" x14ac:dyDescent="0.25">
      <c r="A70" s="2">
        <v>67</v>
      </c>
      <c r="B70" s="7"/>
      <c r="C70" s="6"/>
      <c r="D70" s="16"/>
      <c r="E70" s="95"/>
      <c r="F70" s="12"/>
      <c r="G70" s="15"/>
    </row>
    <row r="71" spans="1:7" ht="16.5" customHeight="1" x14ac:dyDescent="0.25">
      <c r="A71" s="2">
        <v>68</v>
      </c>
      <c r="B71" s="7"/>
      <c r="C71" s="6"/>
      <c r="D71" s="51"/>
      <c r="E71" s="95"/>
      <c r="F71" s="12"/>
      <c r="G71" s="15"/>
    </row>
    <row r="72" spans="1:7" ht="16.5" customHeight="1" x14ac:dyDescent="0.25">
      <c r="A72" s="2">
        <v>69</v>
      </c>
      <c r="B72" s="7"/>
      <c r="C72" s="6"/>
      <c r="D72" s="16"/>
      <c r="E72" s="95"/>
      <c r="F72" s="12"/>
      <c r="G72" s="15"/>
    </row>
    <row r="73" spans="1:7" ht="16.5" customHeight="1" x14ac:dyDescent="0.25">
      <c r="A73" s="2">
        <v>70</v>
      </c>
      <c r="B73" s="7"/>
      <c r="C73" s="6"/>
      <c r="D73" s="16"/>
      <c r="E73" s="95"/>
      <c r="F73" s="12"/>
      <c r="G73" s="15"/>
    </row>
    <row r="74" spans="1:7" ht="16.5" customHeight="1" x14ac:dyDescent="0.25">
      <c r="A74" s="2">
        <v>71</v>
      </c>
      <c r="B74" s="7"/>
      <c r="C74" s="6"/>
      <c r="D74" s="16"/>
      <c r="E74" s="95"/>
      <c r="F74" s="12"/>
      <c r="G74" s="15"/>
    </row>
    <row r="75" spans="1:7" ht="16.5" customHeight="1" x14ac:dyDescent="0.25">
      <c r="A75" s="2">
        <v>72</v>
      </c>
      <c r="B75" s="7"/>
      <c r="C75" s="6"/>
      <c r="D75" s="16"/>
      <c r="E75" s="95"/>
      <c r="F75" s="12"/>
      <c r="G75" s="15"/>
    </row>
    <row r="76" spans="1:7" ht="16.5" customHeight="1" x14ac:dyDescent="0.25">
      <c r="A76" s="2">
        <v>73</v>
      </c>
      <c r="B76" s="7"/>
      <c r="C76" s="6"/>
      <c r="D76" s="16"/>
      <c r="E76" s="95"/>
      <c r="F76" s="12"/>
      <c r="G76" s="15"/>
    </row>
    <row r="77" spans="1:7" ht="16.5" customHeight="1" x14ac:dyDescent="0.25">
      <c r="A77" s="2">
        <v>74</v>
      </c>
      <c r="B77" s="7"/>
      <c r="C77" s="6"/>
      <c r="D77" s="16"/>
      <c r="E77" s="95"/>
      <c r="F77" s="12"/>
      <c r="G77" s="15"/>
    </row>
    <row r="78" spans="1:7" ht="16.5" customHeight="1" x14ac:dyDescent="0.25">
      <c r="A78" s="2">
        <v>75</v>
      </c>
      <c r="B78" s="7"/>
      <c r="C78" s="6"/>
      <c r="D78" s="16"/>
      <c r="E78" s="95"/>
      <c r="F78" s="12"/>
      <c r="G78" s="15"/>
    </row>
    <row r="79" spans="1:7" ht="16.5" customHeight="1" x14ac:dyDescent="0.25">
      <c r="A79" s="2">
        <v>76</v>
      </c>
      <c r="B79" s="7"/>
      <c r="C79" s="6"/>
      <c r="D79" s="16"/>
      <c r="E79" s="95"/>
      <c r="F79" s="12"/>
      <c r="G79" s="15"/>
    </row>
    <row r="80" spans="1:7" ht="16.5" customHeight="1" x14ac:dyDescent="0.25">
      <c r="A80" s="2">
        <v>77</v>
      </c>
      <c r="B80" s="7"/>
      <c r="C80" s="6"/>
      <c r="D80" s="16"/>
      <c r="E80" s="95"/>
      <c r="F80" s="12"/>
      <c r="G80" s="15"/>
    </row>
    <row r="81" spans="1:7" ht="16.5" customHeight="1" x14ac:dyDescent="0.25">
      <c r="A81" s="2">
        <v>78</v>
      </c>
      <c r="B81" s="7"/>
      <c r="C81" s="6"/>
      <c r="D81" s="16"/>
      <c r="E81" s="95"/>
      <c r="F81" s="12"/>
      <c r="G81" s="15"/>
    </row>
    <row r="82" spans="1:7" ht="16.5" customHeight="1" x14ac:dyDescent="0.25">
      <c r="A82" s="2">
        <v>79</v>
      </c>
      <c r="B82" s="7"/>
      <c r="C82" s="6"/>
      <c r="D82" s="16"/>
      <c r="E82" s="95"/>
      <c r="F82" s="12"/>
      <c r="G82" s="15"/>
    </row>
    <row r="83" spans="1:7" ht="16.5" customHeight="1" x14ac:dyDescent="0.25">
      <c r="A83" s="2">
        <v>80</v>
      </c>
      <c r="B83" s="7"/>
      <c r="C83" s="7"/>
      <c r="D83" s="21"/>
      <c r="E83" s="95"/>
      <c r="F83" s="12"/>
      <c r="G83" s="15"/>
    </row>
    <row r="84" spans="1:7" ht="16.5" customHeight="1" x14ac:dyDescent="0.25">
      <c r="A84" s="2">
        <v>81</v>
      </c>
      <c r="B84" s="7"/>
      <c r="C84" s="6"/>
      <c r="D84" s="7"/>
      <c r="E84" s="103"/>
      <c r="F84" s="12"/>
      <c r="G84" s="15"/>
    </row>
    <row r="85" spans="1:7" ht="16.5" customHeight="1" x14ac:dyDescent="0.25">
      <c r="A85" s="2">
        <v>82</v>
      </c>
      <c r="B85" s="7"/>
      <c r="C85" s="6"/>
      <c r="D85" s="16"/>
      <c r="E85" s="95"/>
      <c r="F85" s="12"/>
      <c r="G85" s="15"/>
    </row>
    <row r="86" spans="1:7" ht="16.5" customHeight="1" x14ac:dyDescent="0.25">
      <c r="A86" s="2">
        <v>83</v>
      </c>
      <c r="B86" s="7"/>
      <c r="C86" s="6"/>
      <c r="D86" s="23"/>
      <c r="E86" s="95"/>
      <c r="F86" s="12"/>
      <c r="G86" s="15"/>
    </row>
    <row r="87" spans="1:7" ht="16.5" customHeight="1" x14ac:dyDescent="0.25">
      <c r="A87" s="2">
        <v>84</v>
      </c>
      <c r="B87" s="7"/>
      <c r="C87" s="78"/>
      <c r="D87" s="24"/>
      <c r="E87" s="95"/>
      <c r="F87" s="12"/>
      <c r="G87" s="15"/>
    </row>
    <row r="88" spans="1:7" ht="16.5" customHeight="1" x14ac:dyDescent="0.25">
      <c r="A88" s="2">
        <v>85</v>
      </c>
      <c r="B88" s="7"/>
      <c r="C88" s="79"/>
      <c r="D88" s="22"/>
      <c r="E88" s="95"/>
      <c r="F88" s="12"/>
      <c r="G88" s="15"/>
    </row>
    <row r="89" spans="1:7" ht="16.5" customHeight="1" x14ac:dyDescent="0.25">
      <c r="A89" s="2">
        <v>86</v>
      </c>
      <c r="B89" s="7"/>
      <c r="C89" s="6"/>
      <c r="D89" s="16"/>
      <c r="E89" s="95"/>
      <c r="F89" s="12"/>
      <c r="G89" s="15"/>
    </row>
    <row r="90" spans="1:7" ht="16.5" customHeight="1" x14ac:dyDescent="0.25">
      <c r="A90" s="2">
        <v>87</v>
      </c>
      <c r="B90" s="7"/>
      <c r="C90" s="6"/>
      <c r="D90" s="16"/>
      <c r="E90" s="95"/>
      <c r="F90" s="12"/>
      <c r="G90" s="15"/>
    </row>
    <row r="91" spans="1:7" ht="16.5" customHeight="1" x14ac:dyDescent="0.25">
      <c r="A91" s="2">
        <v>88</v>
      </c>
      <c r="B91" s="7"/>
      <c r="C91" s="6"/>
      <c r="D91" s="16"/>
      <c r="E91" s="95"/>
      <c r="F91" s="12"/>
      <c r="G91" s="15"/>
    </row>
    <row r="92" spans="1:7" ht="16.5" customHeight="1" x14ac:dyDescent="0.25">
      <c r="A92" s="2">
        <v>89</v>
      </c>
      <c r="B92" s="7"/>
      <c r="C92" s="6"/>
      <c r="D92" s="16"/>
      <c r="E92" s="95"/>
      <c r="F92" s="12"/>
      <c r="G92" s="15"/>
    </row>
    <row r="93" spans="1:7" ht="16.5" customHeight="1" x14ac:dyDescent="0.25">
      <c r="A93" s="2">
        <v>90</v>
      </c>
      <c r="B93" s="7"/>
      <c r="C93" s="6"/>
      <c r="D93" s="16"/>
      <c r="E93" s="95"/>
      <c r="F93" s="12"/>
      <c r="G93" s="15"/>
    </row>
    <row r="94" spans="1:7" ht="16.5" customHeight="1" x14ac:dyDescent="0.25">
      <c r="A94" s="2">
        <v>91</v>
      </c>
      <c r="B94" s="7"/>
      <c r="C94" s="6"/>
      <c r="D94" s="16"/>
      <c r="E94" s="95"/>
      <c r="F94" s="12"/>
      <c r="G94" s="15"/>
    </row>
    <row r="95" spans="1:7" ht="16.5" customHeight="1" x14ac:dyDescent="0.25">
      <c r="A95" s="2">
        <v>92</v>
      </c>
      <c r="B95" s="7"/>
      <c r="C95" s="80"/>
      <c r="D95" s="6"/>
      <c r="E95" s="95"/>
      <c r="F95" s="12"/>
      <c r="G95" s="15"/>
    </row>
    <row r="96" spans="1:7" ht="16.5" customHeight="1" x14ac:dyDescent="0.25">
      <c r="A96" s="2">
        <v>93</v>
      </c>
      <c r="B96" s="7"/>
      <c r="C96" s="6"/>
      <c r="D96" s="16"/>
      <c r="E96" s="95"/>
      <c r="F96" s="12"/>
      <c r="G96" s="15"/>
    </row>
    <row r="97" spans="1:7" ht="16.5" customHeight="1" x14ac:dyDescent="0.25">
      <c r="A97" s="2">
        <v>94</v>
      </c>
      <c r="B97" s="7"/>
      <c r="C97" s="6"/>
      <c r="D97" s="16"/>
      <c r="E97" s="95"/>
      <c r="F97" s="12"/>
      <c r="G97" s="15"/>
    </row>
    <row r="98" spans="1:7" ht="16.5" customHeight="1" x14ac:dyDescent="0.25">
      <c r="A98" s="2">
        <v>95</v>
      </c>
      <c r="B98" s="7"/>
      <c r="C98" s="6"/>
      <c r="D98" s="16"/>
      <c r="E98" s="95"/>
      <c r="F98" s="12"/>
      <c r="G98" s="15"/>
    </row>
    <row r="99" spans="1:7" ht="16.5" customHeight="1" x14ac:dyDescent="0.25">
      <c r="A99" s="2">
        <v>96</v>
      </c>
      <c r="B99" s="7"/>
      <c r="C99" s="6"/>
      <c r="D99" s="16"/>
      <c r="E99" s="95"/>
      <c r="F99" s="12"/>
      <c r="G99" s="15"/>
    </row>
    <row r="100" spans="1:7" ht="16.5" customHeight="1" x14ac:dyDescent="0.25">
      <c r="A100" s="2">
        <v>97</v>
      </c>
      <c r="B100" s="7"/>
      <c r="C100" s="6"/>
      <c r="D100" s="16"/>
      <c r="E100" s="95"/>
      <c r="F100" s="12"/>
      <c r="G100" s="15"/>
    </row>
    <row r="101" spans="1:7" ht="16.5" customHeight="1" x14ac:dyDescent="0.25">
      <c r="A101" s="2">
        <v>98</v>
      </c>
      <c r="B101" s="7"/>
      <c r="C101" s="6"/>
      <c r="D101" s="16"/>
      <c r="E101" s="95"/>
      <c r="F101" s="12"/>
      <c r="G101" s="15"/>
    </row>
    <row r="102" spans="1:7" ht="16.5" customHeight="1" x14ac:dyDescent="0.25">
      <c r="A102" s="2">
        <v>99</v>
      </c>
      <c r="B102" s="7"/>
      <c r="C102" s="6"/>
      <c r="D102" s="16"/>
      <c r="E102" s="95"/>
      <c r="F102" s="12"/>
      <c r="G102" s="15"/>
    </row>
    <row r="103" spans="1:7" ht="16.5" customHeight="1" x14ac:dyDescent="0.25">
      <c r="A103" s="2">
        <v>100</v>
      </c>
      <c r="B103" s="7"/>
      <c r="C103" s="6"/>
      <c r="D103" s="16"/>
      <c r="E103" s="95"/>
      <c r="F103" s="12"/>
      <c r="G103" s="15"/>
    </row>
    <row r="104" spans="1:7" ht="16.5" customHeight="1" x14ac:dyDescent="0.25">
      <c r="A104" s="2">
        <v>101</v>
      </c>
      <c r="B104" s="7"/>
      <c r="C104" s="7"/>
      <c r="D104" s="16"/>
      <c r="E104" s="95"/>
      <c r="F104" s="12"/>
      <c r="G104" s="15"/>
    </row>
    <row r="105" spans="1:7" ht="16.5" customHeight="1" x14ac:dyDescent="0.25">
      <c r="A105" s="2">
        <v>102</v>
      </c>
      <c r="B105" s="7"/>
      <c r="C105" s="7"/>
      <c r="D105" s="16"/>
      <c r="E105" s="95"/>
      <c r="F105" s="12"/>
      <c r="G105" s="15"/>
    </row>
    <row r="106" spans="1:7" ht="16.5" customHeight="1" x14ac:dyDescent="0.25">
      <c r="A106" s="2">
        <v>103</v>
      </c>
      <c r="B106" s="10"/>
      <c r="C106" s="17"/>
      <c r="D106" s="18"/>
      <c r="E106" s="84"/>
      <c r="F106" s="19"/>
      <c r="G106" s="20"/>
    </row>
    <row r="107" spans="1:7" ht="16.5" customHeight="1" x14ac:dyDescent="0.25">
      <c r="A107" s="2">
        <v>104</v>
      </c>
      <c r="B107" s="7"/>
      <c r="C107" s="7"/>
      <c r="D107" s="16"/>
      <c r="E107" s="95"/>
      <c r="F107" s="12"/>
      <c r="G107" s="15"/>
    </row>
    <row r="108" spans="1:7" ht="16.5" customHeight="1" x14ac:dyDescent="0.25">
      <c r="A108" s="2">
        <v>105</v>
      </c>
      <c r="B108" s="7"/>
      <c r="C108" s="54"/>
      <c r="D108" s="7"/>
      <c r="E108" s="95"/>
      <c r="F108" s="12"/>
      <c r="G108" s="15"/>
    </row>
    <row r="109" spans="1:7" ht="16.5" customHeight="1" x14ac:dyDescent="0.25">
      <c r="A109" s="2">
        <v>106</v>
      </c>
      <c r="B109" s="7"/>
      <c r="C109" s="6"/>
      <c r="D109" s="16"/>
      <c r="E109" s="95"/>
      <c r="F109" s="12"/>
      <c r="G109" s="15"/>
    </row>
    <row r="110" spans="1:7" ht="16.5" customHeight="1" x14ac:dyDescent="0.25">
      <c r="A110" s="2">
        <v>107</v>
      </c>
      <c r="B110" s="7"/>
      <c r="C110" s="6"/>
      <c r="D110" s="16"/>
      <c r="E110" s="95"/>
      <c r="F110" s="12"/>
      <c r="G110" s="15"/>
    </row>
    <row r="111" spans="1:7" ht="16.5" customHeight="1" x14ac:dyDescent="0.25">
      <c r="A111" s="2">
        <v>108</v>
      </c>
      <c r="B111" s="7"/>
      <c r="C111" s="6"/>
      <c r="D111" s="16"/>
      <c r="E111" s="95"/>
      <c r="F111" s="12"/>
      <c r="G111" s="15"/>
    </row>
    <row r="112" spans="1:7" ht="16.5" customHeight="1" x14ac:dyDescent="0.25">
      <c r="A112" s="2">
        <v>109</v>
      </c>
      <c r="B112" s="7"/>
      <c r="C112" s="6"/>
      <c r="D112" s="16"/>
      <c r="E112" s="95"/>
      <c r="F112" s="12"/>
      <c r="G112" s="15"/>
    </row>
    <row r="113" spans="1:7" ht="16.5" customHeight="1" x14ac:dyDescent="0.25">
      <c r="A113" s="2">
        <v>110</v>
      </c>
      <c r="B113" s="7"/>
      <c r="C113" s="6"/>
      <c r="D113" s="16"/>
      <c r="E113" s="95"/>
      <c r="F113" s="12"/>
      <c r="G113" s="15"/>
    </row>
    <row r="114" spans="1:7" ht="16.5" customHeight="1" x14ac:dyDescent="0.25">
      <c r="A114" s="2">
        <v>111</v>
      </c>
      <c r="B114" s="7"/>
      <c r="C114" s="7"/>
      <c r="D114" s="16"/>
      <c r="E114" s="95"/>
      <c r="F114" s="12"/>
      <c r="G114" s="15"/>
    </row>
    <row r="115" spans="1:7" ht="16.5" customHeight="1" x14ac:dyDescent="0.25">
      <c r="A115" s="2">
        <v>112</v>
      </c>
      <c r="B115" s="7"/>
      <c r="C115" s="7"/>
      <c r="D115" s="16"/>
      <c r="E115" s="95"/>
      <c r="F115" s="12"/>
      <c r="G115" s="15"/>
    </row>
    <row r="116" spans="1:7" ht="16.5" customHeight="1" x14ac:dyDescent="0.25">
      <c r="A116" s="2">
        <v>113</v>
      </c>
      <c r="B116" s="7"/>
      <c r="C116" s="7"/>
      <c r="D116" s="16"/>
      <c r="E116" s="95"/>
      <c r="F116" s="12"/>
      <c r="G116" s="15"/>
    </row>
    <row r="117" spans="1:7" ht="16.5" customHeight="1" x14ac:dyDescent="0.25">
      <c r="A117" s="2">
        <v>114</v>
      </c>
      <c r="B117" s="7"/>
      <c r="C117" s="6"/>
      <c r="D117" s="16"/>
      <c r="E117" s="95"/>
      <c r="F117" s="12"/>
      <c r="G117" s="15"/>
    </row>
    <row r="118" spans="1:7" ht="16.5" customHeight="1" x14ac:dyDescent="0.25">
      <c r="A118" s="2">
        <v>115</v>
      </c>
      <c r="B118" s="7"/>
      <c r="C118" s="6"/>
      <c r="D118" s="16"/>
      <c r="E118" s="95"/>
      <c r="F118" s="12"/>
      <c r="G118" s="15"/>
    </row>
    <row r="119" spans="1:7" ht="16.5" customHeight="1" x14ac:dyDescent="0.25">
      <c r="A119" s="2">
        <v>116</v>
      </c>
      <c r="B119" s="7"/>
      <c r="C119" s="6"/>
      <c r="D119" s="16"/>
      <c r="E119" s="95"/>
      <c r="F119" s="12"/>
      <c r="G119" s="15"/>
    </row>
    <row r="120" spans="1:7" ht="16.5" customHeight="1" x14ac:dyDescent="0.25">
      <c r="A120" s="2">
        <v>117</v>
      </c>
      <c r="B120" s="7"/>
      <c r="C120" s="6"/>
      <c r="D120" s="16"/>
      <c r="E120" s="95"/>
      <c r="F120" s="12"/>
      <c r="G120" s="15"/>
    </row>
    <row r="121" spans="1:7" ht="16.5" customHeight="1" x14ac:dyDescent="0.25">
      <c r="A121" s="2">
        <v>118</v>
      </c>
      <c r="B121" s="7"/>
      <c r="C121" s="6"/>
      <c r="D121" s="16"/>
      <c r="E121" s="95"/>
      <c r="F121" s="12"/>
      <c r="G121" s="15"/>
    </row>
    <row r="122" spans="1:7" ht="16.5" customHeight="1" x14ac:dyDescent="0.25">
      <c r="A122" s="2">
        <v>119</v>
      </c>
      <c r="B122" s="7"/>
      <c r="C122" s="6"/>
      <c r="D122" s="16"/>
      <c r="E122" s="95"/>
      <c r="F122" s="12"/>
      <c r="G122" s="15"/>
    </row>
    <row r="123" spans="1:7" ht="16.5" customHeight="1" x14ac:dyDescent="0.25">
      <c r="A123" s="2">
        <v>120</v>
      </c>
      <c r="B123" s="7"/>
      <c r="C123" s="22"/>
      <c r="D123" s="21"/>
      <c r="E123" s="95"/>
      <c r="F123" s="12"/>
      <c r="G123" s="15"/>
    </row>
    <row r="124" spans="1:7" ht="16.5" customHeight="1" x14ac:dyDescent="0.25">
      <c r="A124" s="2">
        <v>121</v>
      </c>
      <c r="B124" s="7"/>
      <c r="C124" s="7"/>
      <c r="D124" s="16"/>
      <c r="E124" s="95"/>
      <c r="F124" s="12"/>
      <c r="G124" s="15"/>
    </row>
    <row r="125" spans="1:7" ht="16.5" customHeight="1" x14ac:dyDescent="0.25">
      <c r="A125" s="2">
        <v>122</v>
      </c>
      <c r="B125" s="7"/>
      <c r="C125" s="7"/>
      <c r="D125" s="16"/>
      <c r="E125" s="95"/>
      <c r="F125" s="12"/>
      <c r="G125" s="15"/>
    </row>
    <row r="126" spans="1:7" ht="16.5" customHeight="1" x14ac:dyDescent="0.25">
      <c r="A126" s="2">
        <v>123</v>
      </c>
      <c r="B126" s="7"/>
      <c r="C126" s="7"/>
      <c r="D126" s="16"/>
      <c r="E126" s="95"/>
      <c r="F126" s="12"/>
      <c r="G126" s="15"/>
    </row>
    <row r="127" spans="1:7" ht="16.5" customHeight="1" x14ac:dyDescent="0.25">
      <c r="A127" s="2">
        <v>124</v>
      </c>
      <c r="B127" s="7"/>
      <c r="C127" s="7"/>
      <c r="D127" s="16"/>
      <c r="E127" s="95"/>
      <c r="F127" s="12"/>
      <c r="G127" s="15"/>
    </row>
    <row r="128" spans="1:7" ht="16.5" customHeight="1" x14ac:dyDescent="0.25">
      <c r="A128" s="2">
        <v>125</v>
      </c>
      <c r="B128" s="10"/>
      <c r="C128" s="17"/>
      <c r="D128" s="18"/>
      <c r="E128" s="84"/>
      <c r="F128" s="12"/>
      <c r="G128" s="20"/>
    </row>
    <row r="129" spans="1:7" ht="16.5" customHeight="1" x14ac:dyDescent="0.25">
      <c r="A129" s="2">
        <v>126</v>
      </c>
      <c r="B129" s="7"/>
      <c r="C129" s="6"/>
      <c r="D129" s="16"/>
      <c r="E129" s="95"/>
      <c r="F129" s="12"/>
      <c r="G129" s="15"/>
    </row>
    <row r="130" spans="1:7" ht="16.5" customHeight="1" x14ac:dyDescent="0.25">
      <c r="A130" s="2">
        <v>127</v>
      </c>
      <c r="B130" s="7"/>
      <c r="C130" s="6"/>
      <c r="D130" s="16"/>
      <c r="E130" s="95"/>
      <c r="F130" s="12"/>
      <c r="G130" s="15"/>
    </row>
    <row r="131" spans="1:7" ht="16.5" customHeight="1" x14ac:dyDescent="0.25">
      <c r="A131" s="2">
        <v>128</v>
      </c>
      <c r="B131" s="7"/>
      <c r="C131" s="6"/>
      <c r="D131" s="16"/>
      <c r="E131" s="95"/>
      <c r="F131" s="12"/>
      <c r="G131" s="15"/>
    </row>
    <row r="132" spans="1:7" ht="16.5" customHeight="1" x14ac:dyDescent="0.25">
      <c r="A132" s="2">
        <v>129</v>
      </c>
      <c r="B132" s="7"/>
      <c r="C132" s="6"/>
      <c r="D132" s="16"/>
      <c r="E132" s="95"/>
      <c r="F132" s="12"/>
      <c r="G132" s="15"/>
    </row>
    <row r="133" spans="1:7" ht="16.5" customHeight="1" x14ac:dyDescent="0.25">
      <c r="A133" s="2">
        <v>130</v>
      </c>
      <c r="B133" s="7"/>
      <c r="C133" s="6"/>
      <c r="D133" s="16"/>
      <c r="E133" s="95"/>
      <c r="F133" s="12"/>
      <c r="G133" s="15"/>
    </row>
    <row r="134" spans="1:7" ht="16.5" customHeight="1" x14ac:dyDescent="0.25">
      <c r="A134" s="2">
        <v>131</v>
      </c>
      <c r="B134" s="7"/>
      <c r="C134" s="7"/>
      <c r="D134" s="16"/>
      <c r="E134" s="95"/>
      <c r="F134" s="12"/>
      <c r="G134" s="15"/>
    </row>
    <row r="135" spans="1:7" ht="16.5" customHeight="1" x14ac:dyDescent="0.25">
      <c r="A135" s="2">
        <v>132</v>
      </c>
      <c r="B135" s="7"/>
      <c r="C135" s="7"/>
      <c r="D135" s="16"/>
      <c r="E135" s="95"/>
      <c r="F135" s="12"/>
      <c r="G135" s="15"/>
    </row>
    <row r="136" spans="1:7" ht="16.5" customHeight="1" x14ac:dyDescent="0.25">
      <c r="A136" s="2">
        <v>133</v>
      </c>
      <c r="B136" s="7"/>
      <c r="C136" s="7"/>
      <c r="D136" s="16"/>
      <c r="E136" s="95"/>
      <c r="F136" s="12"/>
      <c r="G136" s="15"/>
    </row>
    <row r="137" spans="1:7" ht="16.5" customHeight="1" thickBot="1" x14ac:dyDescent="0.3">
      <c r="A137" s="81"/>
      <c r="B137" s="7"/>
      <c r="C137" s="7"/>
      <c r="D137" s="16"/>
      <c r="E137" s="95"/>
      <c r="F137" s="12"/>
      <c r="G137" s="40">
        <f>COUNTIF(B4:B136,"*")</f>
        <v>53</v>
      </c>
    </row>
    <row r="138" spans="1:7" ht="16.5" customHeight="1" x14ac:dyDescent="0.25">
      <c r="A138" s="66"/>
    </row>
    <row r="139" spans="1:7" ht="16.5" hidden="1" thickBot="1" x14ac:dyDescent="0.3">
      <c r="A139" s="66"/>
      <c r="B139" s="29" t="s">
        <v>28</v>
      </c>
      <c r="C139" s="35" t="s">
        <v>29</v>
      </c>
      <c r="D139" s="36" t="s">
        <v>30</v>
      </c>
    </row>
    <row r="140" spans="1:7" ht="16.5" hidden="1" thickBot="1" x14ac:dyDescent="0.3">
      <c r="A140" s="66"/>
      <c r="B140" s="30" t="s">
        <v>18</v>
      </c>
      <c r="C140" s="16">
        <f>COUNTIF(B4:B137,"Akseki")</f>
        <v>3</v>
      </c>
      <c r="D140" s="38">
        <f>COUNTIF(F3:F136,"Mekansal")</f>
        <v>3</v>
      </c>
    </row>
    <row r="141" spans="1:7" ht="16.5" hidden="1" thickBot="1" x14ac:dyDescent="0.3">
      <c r="A141" s="66"/>
      <c r="B141" s="30" t="s">
        <v>7</v>
      </c>
      <c r="C141" s="7">
        <f>COUNTIF(B4:B137,"Aksu")</f>
        <v>0</v>
      </c>
      <c r="D141" s="37" t="s">
        <v>31</v>
      </c>
    </row>
    <row r="142" spans="1:7" ht="16.5" hidden="1" thickBot="1" x14ac:dyDescent="0.3">
      <c r="A142" s="66"/>
      <c r="B142" s="30" t="s">
        <v>10</v>
      </c>
      <c r="C142" s="7">
        <f>COUNTIF(B4:B137,"Alanya")</f>
        <v>8</v>
      </c>
      <c r="D142" s="39">
        <f>C159-D140</f>
        <v>49</v>
      </c>
    </row>
    <row r="143" spans="1:7" ht="16.5" hidden="1" thickBot="1" x14ac:dyDescent="0.3">
      <c r="A143" s="66"/>
      <c r="B143" s="31" t="s">
        <v>15</v>
      </c>
      <c r="C143" s="7">
        <f>COUNTIF(B4:B137,"Demre")</f>
        <v>1</v>
      </c>
    </row>
    <row r="144" spans="1:7" ht="16.5" hidden="1" thickBot="1" x14ac:dyDescent="0.3">
      <c r="A144" s="66"/>
      <c r="B144" s="31" t="s">
        <v>14</v>
      </c>
      <c r="C144" s="7">
        <f>COUNTIF(B4:B137,"Döşemealtı")</f>
        <v>1</v>
      </c>
    </row>
    <row r="145" spans="1:5" ht="16.5" hidden="1" thickBot="1" x14ac:dyDescent="0.3">
      <c r="A145" s="66"/>
      <c r="B145" s="31" t="s">
        <v>16</v>
      </c>
      <c r="C145" s="7">
        <f>COUNTIF(B4:B137,"Elmalı")</f>
        <v>1</v>
      </c>
    </row>
    <row r="146" spans="1:5" ht="16.5" hidden="1" thickBot="1" x14ac:dyDescent="0.3">
      <c r="A146" s="66"/>
      <c r="B146" s="31" t="s">
        <v>17</v>
      </c>
      <c r="C146" s="7">
        <f>COUNTIF(B4:B137,"Finike")</f>
        <v>0</v>
      </c>
    </row>
    <row r="147" spans="1:5" ht="16.5" hidden="1" thickBot="1" x14ac:dyDescent="0.3">
      <c r="A147" s="66"/>
      <c r="B147" s="31" t="s">
        <v>22</v>
      </c>
      <c r="C147" s="7">
        <f>COUNTIF(B4:B137,"Gazipaşa")</f>
        <v>2</v>
      </c>
    </row>
    <row r="148" spans="1:5" ht="16.5" hidden="1" thickBot="1" x14ac:dyDescent="0.3">
      <c r="A148" s="66"/>
      <c r="B148" s="31" t="s">
        <v>23</v>
      </c>
      <c r="C148" s="7">
        <f>COUNTIF(B4:B137,"Gündoğmuş")</f>
        <v>0</v>
      </c>
      <c r="E148" s="105">
        <f>COUNTIFS(G3:G136,"&gt;=01.01.2017",G3:G136,"&lt;=31.03.2017")</f>
        <v>0</v>
      </c>
    </row>
    <row r="149" spans="1:5" ht="16.5" hidden="1" thickBot="1" x14ac:dyDescent="0.3">
      <c r="A149" s="66"/>
      <c r="B149" s="31" t="s">
        <v>24</v>
      </c>
      <c r="C149" s="7">
        <f>COUNTIF(B4:B137,"İbradı")</f>
        <v>0</v>
      </c>
      <c r="E149" s="104">
        <f>COUNTIFS(G4:G136,"&gt;=01.04.2017",G4:G136,"&lt;=31.06.2017")</f>
        <v>0</v>
      </c>
    </row>
    <row r="150" spans="1:5" ht="16.5" hidden="1" thickBot="1" x14ac:dyDescent="0.3">
      <c r="A150" s="66"/>
      <c r="B150" s="31" t="s">
        <v>25</v>
      </c>
      <c r="C150" s="7">
        <f>COUNTIF(B4:B137,"Kaş")</f>
        <v>4</v>
      </c>
    </row>
    <row r="151" spans="1:5" ht="16.5" hidden="1" thickBot="1" x14ac:dyDescent="0.3">
      <c r="A151" s="66"/>
      <c r="B151" s="31" t="s">
        <v>20</v>
      </c>
      <c r="C151" s="7">
        <f>COUNTIF(B4:B137,"Kemer")</f>
        <v>5</v>
      </c>
    </row>
    <row r="152" spans="1:5" ht="16.5" hidden="1" thickBot="1" x14ac:dyDescent="0.3">
      <c r="A152" s="66"/>
      <c r="B152" s="32" t="s">
        <v>11</v>
      </c>
      <c r="C152" s="7">
        <f>COUNTIF(B4:B137,"Kepez ")</f>
        <v>0</v>
      </c>
    </row>
    <row r="153" spans="1:5" ht="16.5" hidden="1" thickBot="1" x14ac:dyDescent="0.3">
      <c r="A153" s="66"/>
      <c r="B153" s="32" t="s">
        <v>21</v>
      </c>
      <c r="C153" s="7">
        <f>COUNTIF(B4:B137,"Konyaaltı")</f>
        <v>2</v>
      </c>
    </row>
    <row r="154" spans="1:5" ht="16.5" hidden="1" thickBot="1" x14ac:dyDescent="0.3">
      <c r="A154" s="66"/>
      <c r="B154" s="32" t="s">
        <v>13</v>
      </c>
      <c r="C154" s="7">
        <f>COUNTIF(B4:B137,"Korkuteli")</f>
        <v>6</v>
      </c>
    </row>
    <row r="155" spans="1:5" ht="16.5" hidden="1" thickBot="1" x14ac:dyDescent="0.3">
      <c r="A155" s="66"/>
      <c r="B155" s="32" t="s">
        <v>26</v>
      </c>
      <c r="C155" s="7">
        <f>COUNTIF(B4:B137,"Kumluca")</f>
        <v>2</v>
      </c>
    </row>
    <row r="156" spans="1:5" ht="16.5" hidden="1" thickBot="1" x14ac:dyDescent="0.3">
      <c r="A156" s="66"/>
      <c r="B156" s="32" t="s">
        <v>12</v>
      </c>
      <c r="C156" s="7">
        <f>COUNTIF(B4:B137,"Manavgat")</f>
        <v>11</v>
      </c>
    </row>
    <row r="157" spans="1:5" ht="16.5" hidden="1" thickBot="1" x14ac:dyDescent="0.3">
      <c r="A157" s="66"/>
      <c r="B157" s="32" t="s">
        <v>9</v>
      </c>
      <c r="C157" s="7">
        <f>COUNTIF(B4:B137,"Muratpaşa")</f>
        <v>3</v>
      </c>
    </row>
    <row r="158" spans="1:5" hidden="1" x14ac:dyDescent="0.25">
      <c r="A158" s="66"/>
      <c r="B158" s="33" t="s">
        <v>19</v>
      </c>
      <c r="C158" s="7">
        <f>COUNTIF(B4:B137,"Serik")</f>
        <v>3</v>
      </c>
    </row>
    <row r="159" spans="1:5" ht="16.5" hidden="1" thickBot="1" x14ac:dyDescent="0.3">
      <c r="A159" s="66"/>
      <c r="B159" s="28" t="s">
        <v>27</v>
      </c>
      <c r="C159" s="34">
        <f>SUM(C140:C158)</f>
        <v>52</v>
      </c>
    </row>
    <row r="160" spans="1:5" hidden="1" x14ac:dyDescent="0.25">
      <c r="A160" s="66"/>
    </row>
    <row r="161" spans="1:5" x14ac:dyDescent="0.25">
      <c r="A161" s="66"/>
    </row>
    <row r="162" spans="1:5" ht="16.5" thickBot="1" x14ac:dyDescent="0.3">
      <c r="A162" s="66"/>
    </row>
    <row r="163" spans="1:5" ht="16.5" thickBot="1" x14ac:dyDescent="0.3">
      <c r="A163" s="66"/>
      <c r="B163" s="74" t="s">
        <v>28</v>
      </c>
      <c r="C163" s="73" t="s">
        <v>31</v>
      </c>
      <c r="D163" s="73" t="s">
        <v>30</v>
      </c>
      <c r="E163" s="106"/>
    </row>
    <row r="164" spans="1:5" ht="16.5" thickBot="1" x14ac:dyDescent="0.3">
      <c r="A164" s="66"/>
      <c r="B164" s="30" t="s">
        <v>18</v>
      </c>
      <c r="C164" s="10">
        <f>C326-D164</f>
        <v>3</v>
      </c>
      <c r="D164" s="62">
        <f>COUNTIFS(B4:B133,"Akseki",F4:F133,"MEKANSAL")</f>
        <v>0</v>
      </c>
      <c r="E164" s="106">
        <f>C164+D164</f>
        <v>3</v>
      </c>
    </row>
    <row r="165" spans="1:5" ht="16.5" thickBot="1" x14ac:dyDescent="0.3">
      <c r="A165" s="66"/>
      <c r="B165" s="30" t="s">
        <v>7</v>
      </c>
      <c r="C165" s="7">
        <f>C327-D165</f>
        <v>0</v>
      </c>
      <c r="D165" s="59">
        <f>COUNTIFS(B4:B133,"Aksu",F4:F133,"MEKANSAL")</f>
        <v>0</v>
      </c>
      <c r="E165" s="106">
        <f>C165+D165</f>
        <v>0</v>
      </c>
    </row>
    <row r="166" spans="1:5" ht="16.5" thickBot="1" x14ac:dyDescent="0.3">
      <c r="A166" s="66"/>
      <c r="B166" s="30" t="s">
        <v>10</v>
      </c>
      <c r="C166" s="7">
        <f>C328-D166</f>
        <v>7</v>
      </c>
      <c r="D166" s="62">
        <f>COUNTIFS(B4:B133,"Alanya",F4:F133,"MEKANSAL")</f>
        <v>1</v>
      </c>
      <c r="E166" s="106">
        <f>C166+D166</f>
        <v>8</v>
      </c>
    </row>
    <row r="167" spans="1:5" ht="16.5" thickBot="1" x14ac:dyDescent="0.3">
      <c r="A167" s="66"/>
      <c r="B167" s="31" t="s">
        <v>15</v>
      </c>
      <c r="C167" s="10">
        <f t="shared" ref="C167:C182" si="0">C329-D167</f>
        <v>1</v>
      </c>
      <c r="D167" s="60">
        <f>COUNTIFS(B4:B133,"Demre",F4:F133,"MEKANSAL")</f>
        <v>0</v>
      </c>
      <c r="E167" s="106">
        <f t="shared" ref="E167:E183" si="1">C167+D167</f>
        <v>1</v>
      </c>
    </row>
    <row r="168" spans="1:5" ht="16.5" thickBot="1" x14ac:dyDescent="0.3">
      <c r="A168" s="66"/>
      <c r="B168" s="31" t="s">
        <v>14</v>
      </c>
      <c r="C168" s="7">
        <f t="shared" si="0"/>
        <v>1</v>
      </c>
      <c r="D168" s="62">
        <f>COUNTIFS(B4:B133,"Döşemealtı",F4:F133,"MEKANSAL")</f>
        <v>0</v>
      </c>
      <c r="E168" s="106">
        <f t="shared" si="1"/>
        <v>1</v>
      </c>
    </row>
    <row r="169" spans="1:5" ht="16.5" thickBot="1" x14ac:dyDescent="0.3">
      <c r="A169" s="66"/>
      <c r="B169" s="31" t="s">
        <v>16</v>
      </c>
      <c r="C169" s="7">
        <f t="shared" si="0"/>
        <v>1</v>
      </c>
      <c r="D169" s="60">
        <f>COUNTIFS(B4:B133,"Elmalı",F4:F133,"MEKANSAL")</f>
        <v>0</v>
      </c>
      <c r="E169" s="106">
        <f t="shared" si="1"/>
        <v>1</v>
      </c>
    </row>
    <row r="170" spans="1:5" ht="16.5" thickBot="1" x14ac:dyDescent="0.3">
      <c r="A170" s="66"/>
      <c r="B170" s="31" t="s">
        <v>17</v>
      </c>
      <c r="C170" s="10">
        <f t="shared" si="0"/>
        <v>0</v>
      </c>
      <c r="D170" s="62">
        <f>COUNTIFS(B4:B133,"Finike",F4:F133,"MEKANSAL")</f>
        <v>0</v>
      </c>
      <c r="E170" s="106">
        <f t="shared" si="1"/>
        <v>0</v>
      </c>
    </row>
    <row r="171" spans="1:5" ht="16.5" thickBot="1" x14ac:dyDescent="0.3">
      <c r="A171" s="66"/>
      <c r="B171" s="31" t="s">
        <v>22</v>
      </c>
      <c r="C171" s="7">
        <f t="shared" si="0"/>
        <v>2</v>
      </c>
      <c r="D171" s="60">
        <f>COUNTIFS(B4:B133,"Gazipaşa",F4:F133,"MEKANSAL")</f>
        <v>0</v>
      </c>
      <c r="E171" s="106">
        <f t="shared" si="1"/>
        <v>2</v>
      </c>
    </row>
    <row r="172" spans="1:5" ht="16.5" thickBot="1" x14ac:dyDescent="0.3">
      <c r="A172" s="66"/>
      <c r="B172" s="31" t="s">
        <v>23</v>
      </c>
      <c r="C172" s="7">
        <f t="shared" si="0"/>
        <v>0</v>
      </c>
      <c r="D172" s="62">
        <f>COUNTIFS(B4:B133,"Gündoğmuş",F4:F133,"MEKANSAL")</f>
        <v>0</v>
      </c>
      <c r="E172" s="106">
        <f t="shared" si="1"/>
        <v>0</v>
      </c>
    </row>
    <row r="173" spans="1:5" ht="16.5" thickBot="1" x14ac:dyDescent="0.3">
      <c r="A173" s="66"/>
      <c r="B173" s="31" t="s">
        <v>24</v>
      </c>
      <c r="C173" s="10">
        <f t="shared" si="0"/>
        <v>0</v>
      </c>
      <c r="D173" s="60">
        <f>COUNTIFS(B4:B133,"İbradı",F4:F133,"MEKANSAL")</f>
        <v>0</v>
      </c>
      <c r="E173" s="106">
        <f t="shared" si="1"/>
        <v>0</v>
      </c>
    </row>
    <row r="174" spans="1:5" ht="16.5" thickBot="1" x14ac:dyDescent="0.3">
      <c r="A174" s="66"/>
      <c r="B174" s="31" t="s">
        <v>25</v>
      </c>
      <c r="C174" s="7">
        <f t="shared" si="0"/>
        <v>3</v>
      </c>
      <c r="D174" s="62">
        <f>COUNTIFS(B4:B133,"Kaş",F4:F133,"MEKANSAL")</f>
        <v>1</v>
      </c>
      <c r="E174" s="106">
        <f t="shared" si="1"/>
        <v>4</v>
      </c>
    </row>
    <row r="175" spans="1:5" ht="16.5" thickBot="1" x14ac:dyDescent="0.3">
      <c r="A175" s="66"/>
      <c r="B175" s="31" t="s">
        <v>20</v>
      </c>
      <c r="C175" s="7">
        <f t="shared" si="0"/>
        <v>5</v>
      </c>
      <c r="D175" s="60">
        <f>COUNTIFS(B4:B133,"Kemer",F4:F133,"MEKANSAL")</f>
        <v>0</v>
      </c>
      <c r="E175" s="106">
        <f t="shared" si="1"/>
        <v>5</v>
      </c>
    </row>
    <row r="176" spans="1:5" ht="16.5" thickBot="1" x14ac:dyDescent="0.3">
      <c r="A176" s="66"/>
      <c r="B176" s="32" t="s">
        <v>11</v>
      </c>
      <c r="C176" s="10">
        <f t="shared" si="0"/>
        <v>1</v>
      </c>
      <c r="D176" s="62">
        <f>COUNTIFS(B4:B133,"Kepez",F4:F133,"MEKANSAL")</f>
        <v>0</v>
      </c>
      <c r="E176" s="106">
        <f t="shared" si="1"/>
        <v>1</v>
      </c>
    </row>
    <row r="177" spans="1:7" ht="16.5" thickBot="1" x14ac:dyDescent="0.3">
      <c r="A177" s="66"/>
      <c r="B177" s="32" t="s">
        <v>21</v>
      </c>
      <c r="C177" s="7">
        <f t="shared" si="0"/>
        <v>2</v>
      </c>
      <c r="D177" s="60">
        <f>COUNTIFS(B4:B133,"Konyaaltı",F4:F133,"MEKANSAL")</f>
        <v>0</v>
      </c>
      <c r="E177" s="106">
        <f t="shared" si="1"/>
        <v>2</v>
      </c>
    </row>
    <row r="178" spans="1:7" ht="16.5" thickBot="1" x14ac:dyDescent="0.3">
      <c r="A178" s="66"/>
      <c r="B178" s="32" t="s">
        <v>13</v>
      </c>
      <c r="C178" s="7">
        <f t="shared" si="0"/>
        <v>6</v>
      </c>
      <c r="D178" s="62">
        <f>COUNTIFS(B4:B133,"Korkuteli",F4:F133,"MEKANSAL")</f>
        <v>0</v>
      </c>
      <c r="E178" s="106">
        <f t="shared" si="1"/>
        <v>6</v>
      </c>
    </row>
    <row r="179" spans="1:7" ht="16.5" thickBot="1" x14ac:dyDescent="0.3">
      <c r="A179" s="66"/>
      <c r="B179" s="32" t="s">
        <v>26</v>
      </c>
      <c r="C179" s="10">
        <f t="shared" si="0"/>
        <v>2</v>
      </c>
      <c r="D179" s="60">
        <f>COUNTIFS(B4:B133,"Kumluca",F4:F133,"MEKANSAL")</f>
        <v>0</v>
      </c>
      <c r="E179" s="106">
        <f t="shared" si="1"/>
        <v>2</v>
      </c>
    </row>
    <row r="180" spans="1:7" ht="16.5" thickBot="1" x14ac:dyDescent="0.3">
      <c r="A180" s="66"/>
      <c r="B180" s="32" t="s">
        <v>12</v>
      </c>
      <c r="C180" s="7">
        <f t="shared" si="0"/>
        <v>10</v>
      </c>
      <c r="D180" s="62">
        <f>COUNTIFS(B4:B133,"Manavgat",F4:F133,"MEKANSAL")</f>
        <v>1</v>
      </c>
      <c r="E180" s="106">
        <f t="shared" si="1"/>
        <v>11</v>
      </c>
    </row>
    <row r="181" spans="1:7" ht="16.5" thickBot="1" x14ac:dyDescent="0.3">
      <c r="A181" s="66"/>
      <c r="B181" s="32" t="s">
        <v>9</v>
      </c>
      <c r="C181" s="7">
        <f t="shared" si="0"/>
        <v>3</v>
      </c>
      <c r="D181" s="60">
        <f>COUNTIFS(B4:B133,"Muratpaşa",F4:F133,"MEKANSAL")</f>
        <v>0</v>
      </c>
      <c r="E181" s="106">
        <f t="shared" si="1"/>
        <v>3</v>
      </c>
    </row>
    <row r="182" spans="1:7" ht="16.5" thickBot="1" x14ac:dyDescent="0.3">
      <c r="A182" s="66"/>
      <c r="B182" s="33" t="s">
        <v>19</v>
      </c>
      <c r="C182" s="10">
        <f t="shared" si="0"/>
        <v>3</v>
      </c>
      <c r="D182" s="62">
        <f>COUNTIFS(B4:B133,"Serik",F4:F133,"MEKANSAL")</f>
        <v>0</v>
      </c>
      <c r="E182" s="106">
        <f t="shared" si="1"/>
        <v>3</v>
      </c>
    </row>
    <row r="183" spans="1:7" ht="16.5" thickBot="1" x14ac:dyDescent="0.3">
      <c r="A183" s="66"/>
      <c r="B183" s="61" t="s">
        <v>27</v>
      </c>
      <c r="C183" s="34">
        <f>SUM(C164:C182)</f>
        <v>50</v>
      </c>
      <c r="D183" s="63">
        <f>SUM(D164:D182)</f>
        <v>3</v>
      </c>
      <c r="E183" s="106">
        <f t="shared" si="1"/>
        <v>53</v>
      </c>
    </row>
    <row r="184" spans="1:7" ht="16.5" thickBot="1" x14ac:dyDescent="0.3">
      <c r="A184" s="66"/>
      <c r="B184" s="64" t="s">
        <v>33</v>
      </c>
      <c r="C184" s="111">
        <f>C183+D183</f>
        <v>53</v>
      </c>
      <c r="D184" s="112"/>
    </row>
    <row r="185" spans="1:7" x14ac:dyDescent="0.25">
      <c r="A185" s="66"/>
      <c r="B185" s="67"/>
    </row>
    <row r="186" spans="1:7" x14ac:dyDescent="0.25">
      <c r="A186" s="66"/>
      <c r="B186" s="68"/>
    </row>
    <row r="187" spans="1:7" x14ac:dyDescent="0.25">
      <c r="A187" s="66"/>
      <c r="B187" s="68"/>
    </row>
    <row r="188" spans="1:7" x14ac:dyDescent="0.25">
      <c r="A188" s="66"/>
      <c r="B188" s="69"/>
    </row>
    <row r="189" spans="1:7" x14ac:dyDescent="0.25">
      <c r="A189" s="66"/>
    </row>
    <row r="190" spans="1:7" x14ac:dyDescent="0.25">
      <c r="A190" s="66"/>
      <c r="G190"/>
    </row>
    <row r="191" spans="1:7" x14ac:dyDescent="0.25">
      <c r="A191" s="66"/>
    </row>
    <row r="192" spans="1:7" x14ac:dyDescent="0.25">
      <c r="A192" s="66"/>
    </row>
    <row r="193" spans="1:1" x14ac:dyDescent="0.25">
      <c r="A193" s="66"/>
    </row>
    <row r="194" spans="1:1" x14ac:dyDescent="0.25">
      <c r="A194" s="66"/>
    </row>
    <row r="195" spans="1:1" x14ac:dyDescent="0.25">
      <c r="A195" s="66"/>
    </row>
    <row r="196" spans="1:1" x14ac:dyDescent="0.25">
      <c r="A196" s="66"/>
    </row>
    <row r="197" spans="1:1" x14ac:dyDescent="0.25">
      <c r="A197" s="66"/>
    </row>
    <row r="198" spans="1:1" x14ac:dyDescent="0.25">
      <c r="A198" s="66"/>
    </row>
    <row r="199" spans="1:1" x14ac:dyDescent="0.25">
      <c r="A199" s="66"/>
    </row>
    <row r="200" spans="1:1" x14ac:dyDescent="0.25">
      <c r="A200" s="66"/>
    </row>
    <row r="201" spans="1:1" x14ac:dyDescent="0.25">
      <c r="A201" s="66"/>
    </row>
    <row r="202" spans="1:1" x14ac:dyDescent="0.25">
      <c r="A202" s="66"/>
    </row>
    <row r="203" spans="1:1" x14ac:dyDescent="0.25">
      <c r="A203" s="66"/>
    </row>
    <row r="204" spans="1:1" x14ac:dyDescent="0.25">
      <c r="A204" s="66"/>
    </row>
    <row r="205" spans="1:1" x14ac:dyDescent="0.25">
      <c r="A205" s="66"/>
    </row>
    <row r="206" spans="1:1" x14ac:dyDescent="0.25">
      <c r="A206" s="66"/>
    </row>
    <row r="207" spans="1:1" x14ac:dyDescent="0.25">
      <c r="A207" s="66"/>
    </row>
    <row r="208" spans="1:1" x14ac:dyDescent="0.25">
      <c r="A208" s="66"/>
    </row>
    <row r="209" spans="1:1" x14ac:dyDescent="0.25">
      <c r="A209" s="66"/>
    </row>
    <row r="210" spans="1:1" x14ac:dyDescent="0.25">
      <c r="A210" s="66"/>
    </row>
    <row r="211" spans="1:1" x14ac:dyDescent="0.25">
      <c r="A211" s="66"/>
    </row>
    <row r="212" spans="1:1" x14ac:dyDescent="0.25">
      <c r="A212" s="66"/>
    </row>
    <row r="213" spans="1:1" x14ac:dyDescent="0.25">
      <c r="A213" s="66"/>
    </row>
    <row r="214" spans="1:1" x14ac:dyDescent="0.25">
      <c r="A214" s="66"/>
    </row>
    <row r="215" spans="1:1" x14ac:dyDescent="0.25">
      <c r="A215" s="66"/>
    </row>
    <row r="216" spans="1:1" x14ac:dyDescent="0.25">
      <c r="A216" s="66"/>
    </row>
    <row r="217" spans="1:1" x14ac:dyDescent="0.25">
      <c r="A217" s="66"/>
    </row>
    <row r="218" spans="1:1" x14ac:dyDescent="0.25">
      <c r="A218" s="66"/>
    </row>
    <row r="219" spans="1:1" x14ac:dyDescent="0.25">
      <c r="A219" s="66"/>
    </row>
    <row r="220" spans="1:1" x14ac:dyDescent="0.25">
      <c r="A220" s="66"/>
    </row>
    <row r="221" spans="1:1" x14ac:dyDescent="0.25">
      <c r="A221" s="66"/>
    </row>
    <row r="222" spans="1:1" x14ac:dyDescent="0.25">
      <c r="A222" s="66"/>
    </row>
    <row r="223" spans="1:1" x14ac:dyDescent="0.25">
      <c r="A223" s="66"/>
    </row>
    <row r="224" spans="1:1" x14ac:dyDescent="0.25">
      <c r="A224" s="66"/>
    </row>
    <row r="225" spans="1:1" x14ac:dyDescent="0.25">
      <c r="A225" s="66"/>
    </row>
    <row r="226" spans="1:1" x14ac:dyDescent="0.25">
      <c r="A226" s="66"/>
    </row>
    <row r="227" spans="1:1" x14ac:dyDescent="0.25">
      <c r="A227" s="66"/>
    </row>
    <row r="228" spans="1:1" x14ac:dyDescent="0.25">
      <c r="A228" s="66"/>
    </row>
    <row r="229" spans="1:1" x14ac:dyDescent="0.25">
      <c r="A229" s="66"/>
    </row>
    <row r="230" spans="1:1" x14ac:dyDescent="0.25">
      <c r="A230" s="66"/>
    </row>
    <row r="231" spans="1:1" x14ac:dyDescent="0.25">
      <c r="A231" s="66"/>
    </row>
    <row r="232" spans="1:1" x14ac:dyDescent="0.25">
      <c r="A232" s="66"/>
    </row>
    <row r="233" spans="1:1" x14ac:dyDescent="0.25">
      <c r="A233" s="66"/>
    </row>
    <row r="234" spans="1:1" x14ac:dyDescent="0.25">
      <c r="A234" s="66"/>
    </row>
    <row r="235" spans="1:1" x14ac:dyDescent="0.25">
      <c r="A235" s="66"/>
    </row>
    <row r="236" spans="1:1" x14ac:dyDescent="0.25">
      <c r="A236" s="66"/>
    </row>
    <row r="237" spans="1:1" x14ac:dyDescent="0.25">
      <c r="A237" s="66"/>
    </row>
    <row r="238" spans="1:1" x14ac:dyDescent="0.25">
      <c r="A238" s="66"/>
    </row>
    <row r="239" spans="1:1" x14ac:dyDescent="0.25">
      <c r="A239" s="66"/>
    </row>
    <row r="240" spans="1:1" x14ac:dyDescent="0.25">
      <c r="A240" s="66"/>
    </row>
    <row r="241" spans="1:1" x14ac:dyDescent="0.25">
      <c r="A241" s="66"/>
    </row>
    <row r="242" spans="1:1" x14ac:dyDescent="0.25">
      <c r="A242" s="66"/>
    </row>
    <row r="243" spans="1:1" x14ac:dyDescent="0.25">
      <c r="A243" s="66"/>
    </row>
    <row r="244" spans="1:1" x14ac:dyDescent="0.25">
      <c r="A244" s="66"/>
    </row>
    <row r="245" spans="1:1" x14ac:dyDescent="0.25">
      <c r="A245" s="66"/>
    </row>
    <row r="246" spans="1:1" x14ac:dyDescent="0.25">
      <c r="A246" s="66"/>
    </row>
    <row r="247" spans="1:1" x14ac:dyDescent="0.25">
      <c r="A247" s="66"/>
    </row>
    <row r="248" spans="1:1" x14ac:dyDescent="0.25">
      <c r="A248" s="66"/>
    </row>
    <row r="249" spans="1:1" x14ac:dyDescent="0.25">
      <c r="A249" s="66"/>
    </row>
    <row r="250" spans="1:1" x14ac:dyDescent="0.25">
      <c r="A250" s="66"/>
    </row>
    <row r="251" spans="1:1" x14ac:dyDescent="0.25">
      <c r="A251" s="66"/>
    </row>
    <row r="252" spans="1:1" x14ac:dyDescent="0.25">
      <c r="A252" s="66"/>
    </row>
    <row r="253" spans="1:1" x14ac:dyDescent="0.25">
      <c r="A253" s="66"/>
    </row>
    <row r="254" spans="1:1" x14ac:dyDescent="0.25">
      <c r="A254" s="66"/>
    </row>
    <row r="255" spans="1:1" x14ac:dyDescent="0.25">
      <c r="A255" s="66"/>
    </row>
    <row r="256" spans="1:1" x14ac:dyDescent="0.25">
      <c r="A256" s="66"/>
    </row>
    <row r="257" spans="1:1" x14ac:dyDescent="0.25">
      <c r="A257" s="66"/>
    </row>
    <row r="258" spans="1:1" x14ac:dyDescent="0.25">
      <c r="A258" s="66"/>
    </row>
    <row r="259" spans="1:1" x14ac:dyDescent="0.25">
      <c r="A259" s="66"/>
    </row>
    <row r="260" spans="1:1" x14ac:dyDescent="0.25">
      <c r="A260" s="66"/>
    </row>
    <row r="261" spans="1:1" x14ac:dyDescent="0.25">
      <c r="A261" s="66"/>
    </row>
    <row r="262" spans="1:1" x14ac:dyDescent="0.25">
      <c r="A262" s="66"/>
    </row>
    <row r="263" spans="1:1" x14ac:dyDescent="0.25">
      <c r="A263" s="66"/>
    </row>
    <row r="264" spans="1:1" x14ac:dyDescent="0.25">
      <c r="A264" s="66"/>
    </row>
    <row r="265" spans="1:1" x14ac:dyDescent="0.25">
      <c r="A265" s="66"/>
    </row>
    <row r="266" spans="1:1" x14ac:dyDescent="0.25">
      <c r="A266" s="66"/>
    </row>
    <row r="267" spans="1:1" x14ac:dyDescent="0.25">
      <c r="A267" s="66"/>
    </row>
    <row r="268" spans="1:1" x14ac:dyDescent="0.25">
      <c r="A268" s="66"/>
    </row>
    <row r="269" spans="1:1" x14ac:dyDescent="0.25">
      <c r="A269" s="66"/>
    </row>
    <row r="270" spans="1:1" x14ac:dyDescent="0.25">
      <c r="A270" s="66"/>
    </row>
    <row r="271" spans="1:1" x14ac:dyDescent="0.25">
      <c r="A271" s="66"/>
    </row>
    <row r="272" spans="1:1" x14ac:dyDescent="0.25">
      <c r="A272" s="66"/>
    </row>
    <row r="273" spans="1:1" x14ac:dyDescent="0.25">
      <c r="A273" s="66"/>
    </row>
    <row r="274" spans="1:1" x14ac:dyDescent="0.25">
      <c r="A274" s="66"/>
    </row>
    <row r="275" spans="1:1" x14ac:dyDescent="0.25">
      <c r="A275" s="66"/>
    </row>
    <row r="276" spans="1:1" x14ac:dyDescent="0.25">
      <c r="A276" s="66"/>
    </row>
    <row r="277" spans="1:1" x14ac:dyDescent="0.25">
      <c r="A277" s="66"/>
    </row>
    <row r="278" spans="1:1" x14ac:dyDescent="0.25">
      <c r="A278" s="66"/>
    </row>
    <row r="279" spans="1:1" x14ac:dyDescent="0.25">
      <c r="A279" s="66"/>
    </row>
    <row r="280" spans="1:1" x14ac:dyDescent="0.25">
      <c r="A280" s="66"/>
    </row>
    <row r="281" spans="1:1" x14ac:dyDescent="0.25">
      <c r="A281" s="66"/>
    </row>
    <row r="282" spans="1:1" x14ac:dyDescent="0.25">
      <c r="A282" s="66"/>
    </row>
    <row r="283" spans="1:1" x14ac:dyDescent="0.25">
      <c r="A283" s="66"/>
    </row>
    <row r="284" spans="1:1" x14ac:dyDescent="0.25">
      <c r="A284" s="66"/>
    </row>
    <row r="285" spans="1:1" x14ac:dyDescent="0.25">
      <c r="A285" s="65"/>
    </row>
    <row r="324" spans="2:3" ht="16.5" hidden="1" thickBot="1" x14ac:dyDescent="0.3"/>
    <row r="325" spans="2:3" ht="16.5" hidden="1" thickBot="1" x14ac:dyDescent="0.3">
      <c r="B325" s="29" t="s">
        <v>28</v>
      </c>
      <c r="C325" s="36" t="s">
        <v>31</v>
      </c>
    </row>
    <row r="326" spans="2:3" ht="16.5" hidden="1" thickBot="1" x14ac:dyDescent="0.3">
      <c r="B326" s="30" t="s">
        <v>18</v>
      </c>
      <c r="C326" s="10">
        <f>COUNTIF(B4:B133,"Akseki")</f>
        <v>3</v>
      </c>
    </row>
    <row r="327" spans="2:3" ht="16.5" hidden="1" thickBot="1" x14ac:dyDescent="0.3">
      <c r="B327" s="30" t="s">
        <v>7</v>
      </c>
      <c r="C327" s="7">
        <f>COUNTIF(B4:B133,"Aksu")</f>
        <v>0</v>
      </c>
    </row>
    <row r="328" spans="2:3" ht="16.5" hidden="1" thickBot="1" x14ac:dyDescent="0.3">
      <c r="B328" s="30" t="s">
        <v>10</v>
      </c>
      <c r="C328" s="7">
        <f>COUNTIF(B4:B133,"Alanya")</f>
        <v>8</v>
      </c>
    </row>
    <row r="329" spans="2:3" ht="16.5" hidden="1" thickBot="1" x14ac:dyDescent="0.3">
      <c r="B329" s="31" t="s">
        <v>15</v>
      </c>
      <c r="C329" s="7">
        <f>COUNTIF(B4:B133,"Demre")</f>
        <v>1</v>
      </c>
    </row>
    <row r="330" spans="2:3" ht="16.5" hidden="1" thickBot="1" x14ac:dyDescent="0.3">
      <c r="B330" s="31" t="s">
        <v>14</v>
      </c>
      <c r="C330" s="7">
        <f>COUNTIF(B4:B133,"Döşemealtı")</f>
        <v>1</v>
      </c>
    </row>
    <row r="331" spans="2:3" ht="16.5" hidden="1" thickBot="1" x14ac:dyDescent="0.3">
      <c r="B331" s="31" t="s">
        <v>16</v>
      </c>
      <c r="C331" s="7">
        <f>COUNTIF(B4:B133,"Elmalı")</f>
        <v>1</v>
      </c>
    </row>
    <row r="332" spans="2:3" ht="16.5" hidden="1" thickBot="1" x14ac:dyDescent="0.3">
      <c r="B332" s="31" t="s">
        <v>17</v>
      </c>
      <c r="C332" s="7">
        <f>COUNTIF(B4:B133,"Finike")</f>
        <v>0</v>
      </c>
    </row>
    <row r="333" spans="2:3" ht="16.5" hidden="1" thickBot="1" x14ac:dyDescent="0.3">
      <c r="B333" s="31" t="s">
        <v>22</v>
      </c>
      <c r="C333" s="7">
        <f>COUNTIF(B4:B133,"Gazipaşa")</f>
        <v>2</v>
      </c>
    </row>
    <row r="334" spans="2:3" ht="16.5" hidden="1" thickBot="1" x14ac:dyDescent="0.3">
      <c r="B334" s="31" t="s">
        <v>23</v>
      </c>
      <c r="C334" s="7">
        <f>COUNTIF(B4:B133,"Gündoğmuş")</f>
        <v>0</v>
      </c>
    </row>
    <row r="335" spans="2:3" ht="16.5" hidden="1" thickBot="1" x14ac:dyDescent="0.3">
      <c r="B335" s="31" t="s">
        <v>24</v>
      </c>
      <c r="C335" s="7">
        <f>COUNTIF(B4:B133,"İbradı")</f>
        <v>0</v>
      </c>
    </row>
    <row r="336" spans="2:3" ht="16.5" hidden="1" thickBot="1" x14ac:dyDescent="0.3">
      <c r="B336" s="31" t="s">
        <v>25</v>
      </c>
      <c r="C336" s="7">
        <f>COUNTIF(B4:B133,"Kaş")</f>
        <v>4</v>
      </c>
    </row>
    <row r="337" spans="2:3" ht="16.5" hidden="1" thickBot="1" x14ac:dyDescent="0.3">
      <c r="B337" s="31" t="s">
        <v>20</v>
      </c>
      <c r="C337" s="7">
        <f>COUNTIF(B4:B133,"Kemer")</f>
        <v>5</v>
      </c>
    </row>
    <row r="338" spans="2:3" ht="16.5" hidden="1" thickBot="1" x14ac:dyDescent="0.3">
      <c r="B338" s="32" t="s">
        <v>11</v>
      </c>
      <c r="C338" s="7">
        <f>COUNTIF(B4:B133,"Kepez")</f>
        <v>1</v>
      </c>
    </row>
    <row r="339" spans="2:3" ht="16.5" hidden="1" thickBot="1" x14ac:dyDescent="0.3">
      <c r="B339" s="32" t="s">
        <v>21</v>
      </c>
      <c r="C339" s="7">
        <f>COUNTIF(B4:B133,"Konyaaltı")</f>
        <v>2</v>
      </c>
    </row>
    <row r="340" spans="2:3" ht="16.5" hidden="1" thickBot="1" x14ac:dyDescent="0.3">
      <c r="B340" s="32" t="s">
        <v>13</v>
      </c>
      <c r="C340" s="7">
        <f>COUNTIF(B4:B133,"Korkuteli")</f>
        <v>6</v>
      </c>
    </row>
    <row r="341" spans="2:3" ht="16.5" hidden="1" thickBot="1" x14ac:dyDescent="0.3">
      <c r="B341" s="32" t="s">
        <v>26</v>
      </c>
      <c r="C341" s="7">
        <f>COUNTIF(B4:B133,"Kumluca")</f>
        <v>2</v>
      </c>
    </row>
    <row r="342" spans="2:3" ht="16.5" hidden="1" thickBot="1" x14ac:dyDescent="0.3">
      <c r="B342" s="32" t="s">
        <v>12</v>
      </c>
      <c r="C342" s="7">
        <f>COUNTIF(B4:B133,"Manavgat")</f>
        <v>11</v>
      </c>
    </row>
    <row r="343" spans="2:3" ht="16.5" hidden="1" thickBot="1" x14ac:dyDescent="0.3">
      <c r="B343" s="32" t="s">
        <v>9</v>
      </c>
      <c r="C343" s="7">
        <f>COUNTIF(B4:B133,"Muratpaşa")</f>
        <v>3</v>
      </c>
    </row>
    <row r="344" spans="2:3" ht="16.5" hidden="1" thickBot="1" x14ac:dyDescent="0.3">
      <c r="B344" s="33" t="s">
        <v>19</v>
      </c>
      <c r="C344" s="7">
        <f>COUNTIF(B4:B133,"Serik")</f>
        <v>3</v>
      </c>
    </row>
    <row r="345" spans="2:3" ht="16.5" hidden="1" thickBot="1" x14ac:dyDescent="0.3">
      <c r="B345" s="61" t="s">
        <v>27</v>
      </c>
      <c r="C345" s="34">
        <f>SUM(C326:C344)</f>
        <v>53</v>
      </c>
    </row>
    <row r="346" spans="2:3" hidden="1" x14ac:dyDescent="0.25"/>
  </sheetData>
  <mergeCells count="2">
    <mergeCell ref="A1:G2"/>
    <mergeCell ref="C184:D184"/>
  </mergeCells>
  <dataValidations count="1">
    <dataValidation type="list" allowBlank="1" showInputMessage="1" showErrorMessage="1" sqref="F4:F137">
      <formula1>$J$1:$J$5</formula1>
    </dataValidation>
  </dataValidations>
  <pageMargins left="0.25" right="0.25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topLeftCell="A28" workbookViewId="0">
      <selection activeCell="V56" sqref="V56"/>
    </sheetView>
  </sheetViews>
  <sheetFormatPr defaultRowHeight="15" x14ac:dyDescent="0.25"/>
  <cols>
    <col min="1" max="3" width="11.7109375" customWidth="1"/>
    <col min="4" max="4" width="2.7109375" customWidth="1"/>
    <col min="5" max="7" width="11.7109375" customWidth="1"/>
    <col min="8" max="8" width="2.7109375" customWidth="1"/>
    <col min="9" max="11" width="11.7109375" customWidth="1"/>
    <col min="12" max="12" width="2.7109375" customWidth="1"/>
    <col min="13" max="15" width="11.7109375" customWidth="1"/>
    <col min="16" max="16" width="2.7109375" customWidth="1"/>
    <col min="17" max="19" width="11.7109375" customWidth="1"/>
    <col min="20" max="20" width="2.7109375" customWidth="1"/>
    <col min="21" max="64" width="11.7109375" customWidth="1"/>
  </cols>
  <sheetData>
    <row r="1" spans="1:23" ht="20.25" thickBot="1" x14ac:dyDescent="0.3">
      <c r="A1" s="117" t="s">
        <v>69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</row>
    <row r="2" spans="1:23" ht="15.75" thickBot="1" x14ac:dyDescent="0.3">
      <c r="A2" s="114" t="s">
        <v>126</v>
      </c>
      <c r="B2" s="115"/>
      <c r="C2" s="116"/>
      <c r="E2" s="114" t="s">
        <v>127</v>
      </c>
      <c r="F2" s="115"/>
      <c r="G2" s="116"/>
      <c r="I2" s="114" t="s">
        <v>128</v>
      </c>
      <c r="J2" s="115"/>
      <c r="K2" s="116"/>
      <c r="M2" s="114" t="s">
        <v>129</v>
      </c>
      <c r="N2" s="115"/>
      <c r="O2" s="116"/>
      <c r="Q2" s="114" t="s">
        <v>130</v>
      </c>
      <c r="R2" s="115"/>
      <c r="S2" s="116"/>
      <c r="U2" s="114" t="s">
        <v>131</v>
      </c>
      <c r="V2" s="115"/>
      <c r="W2" s="116"/>
    </row>
    <row r="3" spans="1:23" ht="32.25" thickBot="1" x14ac:dyDescent="0.3">
      <c r="A3" s="72" t="s">
        <v>28</v>
      </c>
      <c r="B3" s="73" t="s">
        <v>31</v>
      </c>
      <c r="C3" s="73" t="s">
        <v>30</v>
      </c>
      <c r="E3" s="72" t="s">
        <v>28</v>
      </c>
      <c r="F3" s="73" t="s">
        <v>31</v>
      </c>
      <c r="G3" s="73" t="s">
        <v>30</v>
      </c>
      <c r="I3" s="72" t="s">
        <v>28</v>
      </c>
      <c r="J3" s="73" t="s">
        <v>31</v>
      </c>
      <c r="K3" s="73" t="s">
        <v>30</v>
      </c>
      <c r="M3" s="72" t="s">
        <v>28</v>
      </c>
      <c r="N3" s="73" t="s">
        <v>31</v>
      </c>
      <c r="O3" s="73" t="s">
        <v>30</v>
      </c>
      <c r="Q3" s="72" t="s">
        <v>28</v>
      </c>
      <c r="R3" s="73" t="s">
        <v>31</v>
      </c>
      <c r="S3" s="73" t="s">
        <v>30</v>
      </c>
      <c r="U3" s="72" t="s">
        <v>28</v>
      </c>
      <c r="V3" s="73" t="s">
        <v>31</v>
      </c>
      <c r="W3" s="73" t="s">
        <v>30</v>
      </c>
    </row>
    <row r="4" spans="1:23" ht="15.95" customHeight="1" thickBot="1" x14ac:dyDescent="0.3">
      <c r="A4" s="30" t="s">
        <v>18</v>
      </c>
      <c r="B4" s="10">
        <v>2</v>
      </c>
      <c r="C4" s="62"/>
      <c r="E4" s="30" t="s">
        <v>18</v>
      </c>
      <c r="F4" s="10"/>
      <c r="G4" s="62"/>
      <c r="I4" s="30" t="s">
        <v>18</v>
      </c>
      <c r="J4" s="10"/>
      <c r="K4" s="62"/>
      <c r="M4" s="30" t="s">
        <v>18</v>
      </c>
      <c r="N4" s="10"/>
      <c r="O4" s="62"/>
      <c r="Q4" s="30" t="s">
        <v>18</v>
      </c>
      <c r="R4" s="10"/>
      <c r="S4" s="62"/>
      <c r="U4" s="30" t="s">
        <v>18</v>
      </c>
      <c r="V4" s="10">
        <v>1</v>
      </c>
      <c r="W4" s="62"/>
    </row>
    <row r="5" spans="1:23" ht="15.95" customHeight="1" thickBot="1" x14ac:dyDescent="0.3">
      <c r="A5" s="30" t="s">
        <v>7</v>
      </c>
      <c r="B5" s="7"/>
      <c r="C5" s="71"/>
      <c r="E5" s="30" t="s">
        <v>7</v>
      </c>
      <c r="F5" s="7"/>
      <c r="G5" s="71"/>
      <c r="I5" s="30" t="s">
        <v>7</v>
      </c>
      <c r="J5" s="7"/>
      <c r="K5" s="71"/>
      <c r="M5" s="30" t="s">
        <v>7</v>
      </c>
      <c r="N5" s="7"/>
      <c r="O5" s="71"/>
      <c r="Q5" s="30" t="s">
        <v>7</v>
      </c>
      <c r="R5" s="7"/>
      <c r="S5" s="71"/>
      <c r="U5" s="30" t="s">
        <v>7</v>
      </c>
      <c r="V5" s="7"/>
      <c r="W5" s="71"/>
    </row>
    <row r="6" spans="1:23" ht="15.95" customHeight="1" thickBot="1" x14ac:dyDescent="0.3">
      <c r="A6" s="30" t="s">
        <v>10</v>
      </c>
      <c r="B6" s="7">
        <v>2</v>
      </c>
      <c r="C6" s="62"/>
      <c r="E6" s="30" t="s">
        <v>10</v>
      </c>
      <c r="F6" s="7">
        <v>2</v>
      </c>
      <c r="G6" s="62"/>
      <c r="I6" s="30" t="s">
        <v>10</v>
      </c>
      <c r="J6" s="7"/>
      <c r="K6" s="62"/>
      <c r="M6" s="30" t="s">
        <v>10</v>
      </c>
      <c r="N6" s="7"/>
      <c r="O6" s="62">
        <v>1</v>
      </c>
      <c r="Q6" s="30" t="s">
        <v>10</v>
      </c>
      <c r="R6" s="7">
        <v>1</v>
      </c>
      <c r="S6" s="62"/>
      <c r="U6" s="30" t="s">
        <v>10</v>
      </c>
      <c r="V6" s="7"/>
      <c r="W6" s="62"/>
    </row>
    <row r="7" spans="1:23" ht="15.95" customHeight="1" thickBot="1" x14ac:dyDescent="0.3">
      <c r="A7" s="31" t="s">
        <v>15</v>
      </c>
      <c r="B7" s="10"/>
      <c r="C7" s="71"/>
      <c r="E7" s="31" t="s">
        <v>15</v>
      </c>
      <c r="F7" s="10"/>
      <c r="G7" s="71"/>
      <c r="I7" s="31" t="s">
        <v>15</v>
      </c>
      <c r="J7" s="10"/>
      <c r="K7" s="71"/>
      <c r="M7" s="31" t="s">
        <v>15</v>
      </c>
      <c r="N7" s="10"/>
      <c r="O7" s="71"/>
      <c r="Q7" s="31" t="s">
        <v>15</v>
      </c>
      <c r="R7" s="10"/>
      <c r="S7" s="71"/>
      <c r="U7" s="31" t="s">
        <v>15</v>
      </c>
      <c r="V7" s="10"/>
      <c r="W7" s="71"/>
    </row>
    <row r="8" spans="1:23" ht="15.95" customHeight="1" thickBot="1" x14ac:dyDescent="0.3">
      <c r="A8" s="31" t="s">
        <v>14</v>
      </c>
      <c r="B8" s="7"/>
      <c r="C8" s="62"/>
      <c r="E8" s="31" t="s">
        <v>14</v>
      </c>
      <c r="F8" s="7"/>
      <c r="G8" s="62"/>
      <c r="I8" s="31" t="s">
        <v>14</v>
      </c>
      <c r="J8" s="7"/>
      <c r="K8" s="62"/>
      <c r="M8" s="31" t="s">
        <v>14</v>
      </c>
      <c r="N8" s="7"/>
      <c r="O8" s="62"/>
      <c r="Q8" s="31" t="s">
        <v>14</v>
      </c>
      <c r="R8" s="7"/>
      <c r="S8" s="62"/>
      <c r="U8" s="31" t="s">
        <v>14</v>
      </c>
      <c r="V8" s="7"/>
      <c r="W8" s="62"/>
    </row>
    <row r="9" spans="1:23" ht="15.95" customHeight="1" thickBot="1" x14ac:dyDescent="0.3">
      <c r="A9" s="31" t="s">
        <v>16</v>
      </c>
      <c r="B9" s="7"/>
      <c r="C9" s="71"/>
      <c r="E9" s="31" t="s">
        <v>16</v>
      </c>
      <c r="F9" s="7">
        <v>1</v>
      </c>
      <c r="G9" s="71"/>
      <c r="I9" s="31" t="s">
        <v>16</v>
      </c>
      <c r="J9" s="7"/>
      <c r="K9" s="71"/>
      <c r="M9" s="31" t="s">
        <v>16</v>
      </c>
      <c r="N9" s="7"/>
      <c r="O9" s="71"/>
      <c r="Q9" s="31" t="s">
        <v>16</v>
      </c>
      <c r="R9" s="7"/>
      <c r="S9" s="71"/>
      <c r="U9" s="31" t="s">
        <v>16</v>
      </c>
      <c r="V9" s="7"/>
      <c r="W9" s="71"/>
    </row>
    <row r="10" spans="1:23" ht="15.95" customHeight="1" thickBot="1" x14ac:dyDescent="0.3">
      <c r="A10" s="31" t="s">
        <v>17</v>
      </c>
      <c r="B10" s="10"/>
      <c r="C10" s="62"/>
      <c r="E10" s="31" t="s">
        <v>17</v>
      </c>
      <c r="F10" s="10"/>
      <c r="G10" s="62"/>
      <c r="I10" s="31" t="s">
        <v>17</v>
      </c>
      <c r="J10" s="10"/>
      <c r="K10" s="62"/>
      <c r="M10" s="31" t="s">
        <v>17</v>
      </c>
      <c r="N10" s="10"/>
      <c r="O10" s="62"/>
      <c r="Q10" s="31" t="s">
        <v>17</v>
      </c>
      <c r="R10" s="10"/>
      <c r="S10" s="62"/>
      <c r="U10" s="31" t="s">
        <v>17</v>
      </c>
      <c r="V10" s="10"/>
      <c r="W10" s="62"/>
    </row>
    <row r="11" spans="1:23" ht="15.95" customHeight="1" thickBot="1" x14ac:dyDescent="0.3">
      <c r="A11" s="31" t="s">
        <v>22</v>
      </c>
      <c r="B11" s="7"/>
      <c r="C11" s="71"/>
      <c r="E11" s="31" t="s">
        <v>22</v>
      </c>
      <c r="F11" s="7"/>
      <c r="G11" s="71"/>
      <c r="I11" s="31" t="s">
        <v>22</v>
      </c>
      <c r="J11" s="7"/>
      <c r="K11" s="71"/>
      <c r="M11" s="31" t="s">
        <v>22</v>
      </c>
      <c r="N11" s="7"/>
      <c r="O11" s="71"/>
      <c r="Q11" s="31" t="s">
        <v>22</v>
      </c>
      <c r="R11" s="7"/>
      <c r="S11" s="71"/>
      <c r="U11" s="31" t="s">
        <v>22</v>
      </c>
      <c r="V11" s="7"/>
      <c r="W11" s="71"/>
    </row>
    <row r="12" spans="1:23" ht="15.95" customHeight="1" thickBot="1" x14ac:dyDescent="0.3">
      <c r="A12" s="31" t="s">
        <v>23</v>
      </c>
      <c r="B12" s="7"/>
      <c r="C12" s="62"/>
      <c r="E12" s="31" t="s">
        <v>23</v>
      </c>
      <c r="F12" s="7"/>
      <c r="G12" s="62"/>
      <c r="I12" s="31" t="s">
        <v>23</v>
      </c>
      <c r="J12" s="7"/>
      <c r="K12" s="62"/>
      <c r="M12" s="31" t="s">
        <v>23</v>
      </c>
      <c r="N12" s="7"/>
      <c r="O12" s="62"/>
      <c r="Q12" s="31" t="s">
        <v>23</v>
      </c>
      <c r="R12" s="7"/>
      <c r="S12" s="62"/>
      <c r="U12" s="31" t="s">
        <v>23</v>
      </c>
      <c r="V12" s="7"/>
      <c r="W12" s="62"/>
    </row>
    <row r="13" spans="1:23" ht="15.95" customHeight="1" thickBot="1" x14ac:dyDescent="0.3">
      <c r="A13" s="31" t="s">
        <v>24</v>
      </c>
      <c r="B13" s="10"/>
      <c r="C13" s="71"/>
      <c r="E13" s="31" t="s">
        <v>24</v>
      </c>
      <c r="F13" s="10"/>
      <c r="G13" s="71"/>
      <c r="I13" s="31" t="s">
        <v>24</v>
      </c>
      <c r="J13" s="10"/>
      <c r="K13" s="71"/>
      <c r="M13" s="31" t="s">
        <v>24</v>
      </c>
      <c r="N13" s="10"/>
      <c r="O13" s="71"/>
      <c r="Q13" s="31" t="s">
        <v>24</v>
      </c>
      <c r="R13" s="10"/>
      <c r="S13" s="71"/>
      <c r="U13" s="31" t="s">
        <v>24</v>
      </c>
      <c r="V13" s="10"/>
      <c r="W13" s="71"/>
    </row>
    <row r="14" spans="1:23" ht="15.95" customHeight="1" thickBot="1" x14ac:dyDescent="0.3">
      <c r="A14" s="31" t="s">
        <v>25</v>
      </c>
      <c r="B14" s="7"/>
      <c r="C14" s="62">
        <v>1</v>
      </c>
      <c r="E14" s="31" t="s">
        <v>25</v>
      </c>
      <c r="F14" s="7"/>
      <c r="G14" s="62"/>
      <c r="I14" s="31" t="s">
        <v>25</v>
      </c>
      <c r="J14" s="7"/>
      <c r="K14" s="62"/>
      <c r="M14" s="31" t="s">
        <v>25</v>
      </c>
      <c r="N14" s="7"/>
      <c r="O14" s="62"/>
      <c r="Q14" s="31" t="s">
        <v>25</v>
      </c>
      <c r="R14" s="7"/>
      <c r="S14" s="62"/>
      <c r="U14" s="31" t="s">
        <v>25</v>
      </c>
      <c r="V14" s="7"/>
      <c r="W14" s="62"/>
    </row>
    <row r="15" spans="1:23" ht="15.95" customHeight="1" thickBot="1" x14ac:dyDescent="0.3">
      <c r="A15" s="31" t="s">
        <v>20</v>
      </c>
      <c r="B15" s="7">
        <v>1</v>
      </c>
      <c r="C15" s="71"/>
      <c r="E15" s="31" t="s">
        <v>20</v>
      </c>
      <c r="F15" s="7"/>
      <c r="G15" s="71"/>
      <c r="I15" s="31" t="s">
        <v>20</v>
      </c>
      <c r="J15" s="7"/>
      <c r="K15" s="71"/>
      <c r="M15" s="31" t="s">
        <v>20</v>
      </c>
      <c r="N15" s="7">
        <v>1</v>
      </c>
      <c r="O15" s="71"/>
      <c r="Q15" s="31" t="s">
        <v>20</v>
      </c>
      <c r="R15" s="7"/>
      <c r="S15" s="71"/>
      <c r="U15" s="31" t="s">
        <v>20</v>
      </c>
      <c r="V15" s="7"/>
      <c r="W15" s="71"/>
    </row>
    <row r="16" spans="1:23" ht="15.95" customHeight="1" thickBot="1" x14ac:dyDescent="0.3">
      <c r="A16" s="32" t="s">
        <v>11</v>
      </c>
      <c r="B16" s="10">
        <v>1</v>
      </c>
      <c r="C16" s="62"/>
      <c r="E16" s="32" t="s">
        <v>11</v>
      </c>
      <c r="F16" s="10"/>
      <c r="G16" s="62"/>
      <c r="I16" s="32" t="s">
        <v>11</v>
      </c>
      <c r="J16" s="10"/>
      <c r="K16" s="62"/>
      <c r="M16" s="32" t="s">
        <v>11</v>
      </c>
      <c r="N16" s="10"/>
      <c r="O16" s="62"/>
      <c r="Q16" s="32" t="s">
        <v>11</v>
      </c>
      <c r="R16" s="10"/>
      <c r="S16" s="62"/>
      <c r="U16" s="32" t="s">
        <v>11</v>
      </c>
      <c r="V16" s="10"/>
      <c r="W16" s="62"/>
    </row>
    <row r="17" spans="1:23" ht="15.95" customHeight="1" thickBot="1" x14ac:dyDescent="0.3">
      <c r="A17" s="32" t="s">
        <v>21</v>
      </c>
      <c r="B17" s="7"/>
      <c r="C17" s="71"/>
      <c r="E17" s="32" t="s">
        <v>21</v>
      </c>
      <c r="F17" s="7"/>
      <c r="G17" s="71"/>
      <c r="I17" s="32" t="s">
        <v>21</v>
      </c>
      <c r="J17" s="7"/>
      <c r="K17" s="71"/>
      <c r="M17" s="32" t="s">
        <v>21</v>
      </c>
      <c r="N17" s="7">
        <v>1</v>
      </c>
      <c r="O17" s="71"/>
      <c r="Q17" s="32" t="s">
        <v>21</v>
      </c>
      <c r="R17" s="7"/>
      <c r="S17" s="71"/>
      <c r="U17" s="32" t="s">
        <v>21</v>
      </c>
      <c r="V17" s="7"/>
      <c r="W17" s="71"/>
    </row>
    <row r="18" spans="1:23" ht="15.95" customHeight="1" thickBot="1" x14ac:dyDescent="0.3">
      <c r="A18" s="32" t="s">
        <v>13</v>
      </c>
      <c r="B18" s="7">
        <v>1</v>
      </c>
      <c r="C18" s="62"/>
      <c r="E18" s="32" t="s">
        <v>13</v>
      </c>
      <c r="F18" s="7"/>
      <c r="G18" s="62"/>
      <c r="I18" s="32" t="s">
        <v>13</v>
      </c>
      <c r="J18" s="7">
        <v>1</v>
      </c>
      <c r="K18" s="62"/>
      <c r="M18" s="32" t="s">
        <v>13</v>
      </c>
      <c r="N18" s="7"/>
      <c r="O18" s="62"/>
      <c r="Q18" s="32" t="s">
        <v>13</v>
      </c>
      <c r="R18" s="7"/>
      <c r="S18" s="62"/>
      <c r="U18" s="32" t="s">
        <v>13</v>
      </c>
      <c r="V18" s="7"/>
      <c r="W18" s="62"/>
    </row>
    <row r="19" spans="1:23" ht="15.95" customHeight="1" thickBot="1" x14ac:dyDescent="0.3">
      <c r="A19" s="32" t="s">
        <v>26</v>
      </c>
      <c r="B19" s="10"/>
      <c r="C19" s="71"/>
      <c r="E19" s="32" t="s">
        <v>26</v>
      </c>
      <c r="F19" s="10"/>
      <c r="G19" s="71"/>
      <c r="I19" s="32" t="s">
        <v>26</v>
      </c>
      <c r="J19" s="10"/>
      <c r="K19" s="71"/>
      <c r="M19" s="32" t="s">
        <v>26</v>
      </c>
      <c r="N19" s="10">
        <v>1</v>
      </c>
      <c r="O19" s="71"/>
      <c r="Q19" s="32" t="s">
        <v>26</v>
      </c>
      <c r="R19" s="10"/>
      <c r="S19" s="71"/>
      <c r="U19" s="32" t="s">
        <v>26</v>
      </c>
      <c r="V19" s="10"/>
      <c r="W19" s="71"/>
    </row>
    <row r="20" spans="1:23" ht="15.95" customHeight="1" thickBot="1" x14ac:dyDescent="0.3">
      <c r="A20" s="32" t="s">
        <v>12</v>
      </c>
      <c r="B20" s="7">
        <v>3</v>
      </c>
      <c r="C20" s="62">
        <v>1</v>
      </c>
      <c r="E20" s="32" t="s">
        <v>12</v>
      </c>
      <c r="F20" s="7">
        <v>1</v>
      </c>
      <c r="G20" s="62"/>
      <c r="I20" s="32" t="s">
        <v>12</v>
      </c>
      <c r="J20" s="7"/>
      <c r="K20" s="62"/>
      <c r="M20" s="32" t="s">
        <v>12</v>
      </c>
      <c r="N20" s="7"/>
      <c r="O20" s="62"/>
      <c r="Q20" s="32" t="s">
        <v>12</v>
      </c>
      <c r="R20" s="7">
        <v>3</v>
      </c>
      <c r="S20" s="62"/>
      <c r="U20" s="32" t="s">
        <v>12</v>
      </c>
      <c r="V20" s="7"/>
      <c r="W20" s="62"/>
    </row>
    <row r="21" spans="1:23" ht="15.95" customHeight="1" thickBot="1" x14ac:dyDescent="0.3">
      <c r="A21" s="32" t="s">
        <v>9</v>
      </c>
      <c r="B21" s="7"/>
      <c r="C21" s="71"/>
      <c r="E21" s="32" t="s">
        <v>9</v>
      </c>
      <c r="F21" s="7"/>
      <c r="G21" s="71"/>
      <c r="I21" s="32" t="s">
        <v>9</v>
      </c>
      <c r="J21" s="7"/>
      <c r="K21" s="71"/>
      <c r="M21" s="32" t="s">
        <v>9</v>
      </c>
      <c r="N21" s="7"/>
      <c r="O21" s="71"/>
      <c r="Q21" s="32" t="s">
        <v>9</v>
      </c>
      <c r="R21" s="7"/>
      <c r="S21" s="71"/>
      <c r="U21" s="32" t="s">
        <v>9</v>
      </c>
      <c r="V21" s="7"/>
      <c r="W21" s="71"/>
    </row>
    <row r="22" spans="1:23" ht="15.95" customHeight="1" thickBot="1" x14ac:dyDescent="0.3">
      <c r="A22" s="33" t="s">
        <v>19</v>
      </c>
      <c r="B22" s="10"/>
      <c r="C22" s="62"/>
      <c r="E22" s="33" t="s">
        <v>19</v>
      </c>
      <c r="F22" s="10"/>
      <c r="G22" s="62"/>
      <c r="I22" s="33" t="s">
        <v>19</v>
      </c>
      <c r="J22" s="10"/>
      <c r="K22" s="62"/>
      <c r="M22" s="33" t="s">
        <v>19</v>
      </c>
      <c r="N22" s="10"/>
      <c r="O22" s="62"/>
      <c r="Q22" s="33" t="s">
        <v>19</v>
      </c>
      <c r="R22" s="10"/>
      <c r="S22" s="62"/>
      <c r="U22" s="33" t="s">
        <v>19</v>
      </c>
      <c r="V22" s="10"/>
      <c r="W22" s="62"/>
    </row>
    <row r="23" spans="1:23" ht="16.5" thickBot="1" x14ac:dyDescent="0.3">
      <c r="A23" s="61" t="s">
        <v>27</v>
      </c>
      <c r="B23" s="34">
        <f>SUM(B4:B22)</f>
        <v>10</v>
      </c>
      <c r="C23" s="63">
        <f>SUM(C4:C22)</f>
        <v>2</v>
      </c>
      <c r="E23" s="61" t="s">
        <v>27</v>
      </c>
      <c r="F23" s="34">
        <f>SUM(F4:F22)</f>
        <v>4</v>
      </c>
      <c r="G23" s="63">
        <f>SUM(G4:G22)</f>
        <v>0</v>
      </c>
      <c r="I23" s="61" t="s">
        <v>27</v>
      </c>
      <c r="J23" s="34">
        <f>SUM(J4:J22)</f>
        <v>1</v>
      </c>
      <c r="K23" s="63">
        <f>SUM(K4:K22)</f>
        <v>0</v>
      </c>
      <c r="M23" s="61" t="s">
        <v>27</v>
      </c>
      <c r="N23" s="34">
        <f>SUM(N4:N22)</f>
        <v>3</v>
      </c>
      <c r="O23" s="63">
        <f>SUM(O4:O22)</f>
        <v>1</v>
      </c>
      <c r="Q23" s="61" t="s">
        <v>27</v>
      </c>
      <c r="R23" s="34">
        <f>SUM(R4:R22)</f>
        <v>4</v>
      </c>
      <c r="S23" s="63">
        <f>SUM(S4:S22)</f>
        <v>0</v>
      </c>
      <c r="U23" s="61" t="s">
        <v>27</v>
      </c>
      <c r="V23" s="34">
        <f>SUM(V4:V22)</f>
        <v>1</v>
      </c>
      <c r="W23" s="63">
        <f>SUM(W4:W22)</f>
        <v>0</v>
      </c>
    </row>
    <row r="24" spans="1:23" ht="30.75" thickBot="1" x14ac:dyDescent="0.3">
      <c r="A24" s="64" t="s">
        <v>33</v>
      </c>
      <c r="B24" s="111">
        <f>B23+C23</f>
        <v>12</v>
      </c>
      <c r="C24" s="112"/>
      <c r="E24" s="64" t="s">
        <v>33</v>
      </c>
      <c r="F24" s="111">
        <f>F23+G23</f>
        <v>4</v>
      </c>
      <c r="G24" s="112"/>
      <c r="I24" s="64" t="s">
        <v>33</v>
      </c>
      <c r="J24" s="111">
        <f>J23+K23</f>
        <v>1</v>
      </c>
      <c r="K24" s="112"/>
      <c r="M24" s="64" t="s">
        <v>33</v>
      </c>
      <c r="N24" s="111">
        <f>N23+O23</f>
        <v>4</v>
      </c>
      <c r="O24" s="112"/>
      <c r="Q24" s="64" t="s">
        <v>33</v>
      </c>
      <c r="R24" s="111">
        <f>R23+S23</f>
        <v>4</v>
      </c>
      <c r="S24" s="112"/>
      <c r="U24" s="64" t="s">
        <v>33</v>
      </c>
      <c r="V24" s="111">
        <f>V23+W23</f>
        <v>1</v>
      </c>
      <c r="W24" s="112"/>
    </row>
    <row r="25" spans="1:23" ht="15.75" thickBot="1" x14ac:dyDescent="0.3"/>
    <row r="26" spans="1:23" ht="15.75" thickBot="1" x14ac:dyDescent="0.3">
      <c r="A26" s="114" t="s">
        <v>132</v>
      </c>
      <c r="B26" s="115"/>
      <c r="C26" s="116"/>
      <c r="E26" s="114" t="s">
        <v>133</v>
      </c>
      <c r="F26" s="115"/>
      <c r="G26" s="116"/>
      <c r="I26" s="114" t="s">
        <v>134</v>
      </c>
      <c r="J26" s="115"/>
      <c r="K26" s="116"/>
      <c r="M26" s="114" t="s">
        <v>135</v>
      </c>
      <c r="N26" s="115"/>
      <c r="O26" s="116"/>
      <c r="Q26" s="114" t="s">
        <v>136</v>
      </c>
      <c r="R26" s="115"/>
      <c r="S26" s="116"/>
      <c r="U26" s="114" t="s">
        <v>137</v>
      </c>
      <c r="V26" s="115"/>
      <c r="W26" s="116"/>
    </row>
    <row r="27" spans="1:23" ht="32.25" thickBot="1" x14ac:dyDescent="0.3">
      <c r="A27" s="72" t="s">
        <v>28</v>
      </c>
      <c r="B27" s="73" t="s">
        <v>31</v>
      </c>
      <c r="C27" s="73" t="s">
        <v>30</v>
      </c>
      <c r="E27" s="72" t="s">
        <v>28</v>
      </c>
      <c r="F27" s="73" t="s">
        <v>31</v>
      </c>
      <c r="G27" s="73" t="s">
        <v>30</v>
      </c>
      <c r="I27" s="72" t="s">
        <v>28</v>
      </c>
      <c r="J27" s="73" t="s">
        <v>31</v>
      </c>
      <c r="K27" s="73" t="s">
        <v>30</v>
      </c>
      <c r="M27" s="72" t="s">
        <v>28</v>
      </c>
      <c r="N27" s="73" t="s">
        <v>31</v>
      </c>
      <c r="O27" s="73" t="s">
        <v>30</v>
      </c>
      <c r="Q27" s="72" t="s">
        <v>28</v>
      </c>
      <c r="R27" s="73" t="s">
        <v>31</v>
      </c>
      <c r="S27" s="73" t="s">
        <v>30</v>
      </c>
      <c r="U27" s="72" t="s">
        <v>28</v>
      </c>
      <c r="V27" s="73" t="s">
        <v>31</v>
      </c>
      <c r="W27" s="73" t="s">
        <v>30</v>
      </c>
    </row>
    <row r="28" spans="1:23" ht="16.5" thickBot="1" x14ac:dyDescent="0.3">
      <c r="A28" s="30" t="s">
        <v>18</v>
      </c>
      <c r="B28" s="10"/>
      <c r="C28" s="62"/>
      <c r="E28" s="30" t="s">
        <v>18</v>
      </c>
      <c r="F28" s="10"/>
      <c r="G28" s="62"/>
      <c r="I28" s="30" t="s">
        <v>18</v>
      </c>
      <c r="J28" s="10"/>
      <c r="K28" s="62"/>
      <c r="M28" s="30" t="s">
        <v>18</v>
      </c>
      <c r="N28" s="10"/>
      <c r="O28" s="62"/>
      <c r="Q28" s="30" t="s">
        <v>18</v>
      </c>
      <c r="R28" s="10"/>
      <c r="S28" s="62"/>
      <c r="U28" s="30" t="s">
        <v>18</v>
      </c>
      <c r="V28" s="10"/>
      <c r="W28" s="62"/>
    </row>
    <row r="29" spans="1:23" ht="16.5" thickBot="1" x14ac:dyDescent="0.3">
      <c r="A29" s="30" t="s">
        <v>7</v>
      </c>
      <c r="B29" s="7"/>
      <c r="C29" s="71"/>
      <c r="E29" s="30" t="s">
        <v>7</v>
      </c>
      <c r="F29" s="7"/>
      <c r="G29" s="71"/>
      <c r="I29" s="30" t="s">
        <v>7</v>
      </c>
      <c r="J29" s="7"/>
      <c r="K29" s="71"/>
      <c r="M29" s="30" t="s">
        <v>7</v>
      </c>
      <c r="N29" s="7"/>
      <c r="O29" s="71"/>
      <c r="Q29" s="30" t="s">
        <v>7</v>
      </c>
      <c r="R29" s="7"/>
      <c r="S29" s="71"/>
      <c r="U29" s="30" t="s">
        <v>7</v>
      </c>
      <c r="V29" s="7"/>
      <c r="W29" s="71"/>
    </row>
    <row r="30" spans="1:23" ht="16.5" thickBot="1" x14ac:dyDescent="0.3">
      <c r="A30" s="30" t="s">
        <v>10</v>
      </c>
      <c r="B30" s="7"/>
      <c r="C30" s="62"/>
      <c r="E30" s="30" t="s">
        <v>10</v>
      </c>
      <c r="F30" s="7"/>
      <c r="G30" s="62"/>
      <c r="I30" s="30" t="s">
        <v>10</v>
      </c>
      <c r="J30" s="7">
        <v>1</v>
      </c>
      <c r="K30" s="62"/>
      <c r="M30" s="30" t="s">
        <v>10</v>
      </c>
      <c r="N30" s="7"/>
      <c r="O30" s="62"/>
      <c r="Q30" s="30" t="s">
        <v>10</v>
      </c>
      <c r="R30" s="7">
        <v>1</v>
      </c>
      <c r="S30" s="62"/>
      <c r="U30" s="30" t="s">
        <v>10</v>
      </c>
      <c r="V30" s="7"/>
      <c r="W30" s="62"/>
    </row>
    <row r="31" spans="1:23" ht="16.5" thickBot="1" x14ac:dyDescent="0.3">
      <c r="A31" s="31" t="s">
        <v>15</v>
      </c>
      <c r="B31" s="10"/>
      <c r="C31" s="71"/>
      <c r="E31" s="31" t="s">
        <v>15</v>
      </c>
      <c r="F31" s="10"/>
      <c r="G31" s="71"/>
      <c r="I31" s="31" t="s">
        <v>15</v>
      </c>
      <c r="J31" s="10"/>
      <c r="K31" s="71"/>
      <c r="M31" s="31" t="s">
        <v>15</v>
      </c>
      <c r="N31" s="10">
        <v>1</v>
      </c>
      <c r="O31" s="71"/>
      <c r="Q31" s="31" t="s">
        <v>15</v>
      </c>
      <c r="R31" s="10"/>
      <c r="S31" s="71"/>
      <c r="U31" s="31" t="s">
        <v>15</v>
      </c>
      <c r="V31" s="10"/>
      <c r="W31" s="71"/>
    </row>
    <row r="32" spans="1:23" ht="16.5" thickBot="1" x14ac:dyDescent="0.3">
      <c r="A32" s="31" t="s">
        <v>14</v>
      </c>
      <c r="B32" s="7"/>
      <c r="C32" s="62"/>
      <c r="E32" s="31" t="s">
        <v>14</v>
      </c>
      <c r="F32" s="7"/>
      <c r="G32" s="62"/>
      <c r="I32" s="31" t="s">
        <v>14</v>
      </c>
      <c r="J32" s="7"/>
      <c r="K32" s="62"/>
      <c r="M32" s="31" t="s">
        <v>14</v>
      </c>
      <c r="N32" s="7"/>
      <c r="O32" s="62"/>
      <c r="Q32" s="31" t="s">
        <v>14</v>
      </c>
      <c r="R32" s="7">
        <v>1</v>
      </c>
      <c r="S32" s="62"/>
      <c r="U32" s="31" t="s">
        <v>14</v>
      </c>
      <c r="V32" s="7"/>
      <c r="W32" s="62"/>
    </row>
    <row r="33" spans="1:23" ht="16.5" thickBot="1" x14ac:dyDescent="0.3">
      <c r="A33" s="31" t="s">
        <v>16</v>
      </c>
      <c r="B33" s="7"/>
      <c r="C33" s="71"/>
      <c r="E33" s="31" t="s">
        <v>16</v>
      </c>
      <c r="F33" s="7"/>
      <c r="G33" s="71"/>
      <c r="I33" s="31" t="s">
        <v>16</v>
      </c>
      <c r="J33" s="7"/>
      <c r="K33" s="71"/>
      <c r="M33" s="31" t="s">
        <v>16</v>
      </c>
      <c r="N33" s="7"/>
      <c r="O33" s="71"/>
      <c r="Q33" s="31" t="s">
        <v>16</v>
      </c>
      <c r="R33" s="7"/>
      <c r="S33" s="71"/>
      <c r="U33" s="31" t="s">
        <v>16</v>
      </c>
      <c r="V33" s="7"/>
      <c r="W33" s="71"/>
    </row>
    <row r="34" spans="1:23" ht="16.5" thickBot="1" x14ac:dyDescent="0.3">
      <c r="A34" s="31" t="s">
        <v>17</v>
      </c>
      <c r="B34" s="10"/>
      <c r="C34" s="62"/>
      <c r="E34" s="31" t="s">
        <v>17</v>
      </c>
      <c r="F34" s="10"/>
      <c r="G34" s="62"/>
      <c r="I34" s="31" t="s">
        <v>17</v>
      </c>
      <c r="J34" s="10"/>
      <c r="K34" s="62"/>
      <c r="M34" s="31" t="s">
        <v>17</v>
      </c>
      <c r="N34" s="10"/>
      <c r="O34" s="62"/>
      <c r="Q34" s="31" t="s">
        <v>17</v>
      </c>
      <c r="R34" s="10"/>
      <c r="S34" s="62"/>
      <c r="U34" s="31" t="s">
        <v>17</v>
      </c>
      <c r="V34" s="10"/>
      <c r="W34" s="62"/>
    </row>
    <row r="35" spans="1:23" ht="16.5" thickBot="1" x14ac:dyDescent="0.3">
      <c r="A35" s="31" t="s">
        <v>22</v>
      </c>
      <c r="B35" s="7"/>
      <c r="C35" s="71"/>
      <c r="E35" s="31" t="s">
        <v>22</v>
      </c>
      <c r="F35" s="7"/>
      <c r="G35" s="71"/>
      <c r="I35" s="31" t="s">
        <v>22</v>
      </c>
      <c r="J35" s="7">
        <v>1</v>
      </c>
      <c r="K35" s="71"/>
      <c r="M35" s="31" t="s">
        <v>22</v>
      </c>
      <c r="N35" s="7">
        <v>1</v>
      </c>
      <c r="O35" s="71"/>
      <c r="Q35" s="31" t="s">
        <v>22</v>
      </c>
      <c r="R35" s="7"/>
      <c r="S35" s="71"/>
      <c r="U35" s="31" t="s">
        <v>22</v>
      </c>
      <c r="V35" s="7"/>
      <c r="W35" s="71"/>
    </row>
    <row r="36" spans="1:23" ht="16.5" thickBot="1" x14ac:dyDescent="0.3">
      <c r="A36" s="31" t="s">
        <v>23</v>
      </c>
      <c r="B36" s="7"/>
      <c r="C36" s="62"/>
      <c r="E36" s="31" t="s">
        <v>23</v>
      </c>
      <c r="F36" s="7"/>
      <c r="G36" s="62"/>
      <c r="I36" s="31" t="s">
        <v>23</v>
      </c>
      <c r="J36" s="7"/>
      <c r="K36" s="62"/>
      <c r="M36" s="31" t="s">
        <v>23</v>
      </c>
      <c r="N36" s="7"/>
      <c r="O36" s="62"/>
      <c r="Q36" s="31" t="s">
        <v>23</v>
      </c>
      <c r="R36" s="7"/>
      <c r="S36" s="62"/>
      <c r="U36" s="31" t="s">
        <v>23</v>
      </c>
      <c r="V36" s="7"/>
      <c r="W36" s="62"/>
    </row>
    <row r="37" spans="1:23" ht="16.5" thickBot="1" x14ac:dyDescent="0.3">
      <c r="A37" s="31" t="s">
        <v>24</v>
      </c>
      <c r="B37" s="10"/>
      <c r="C37" s="71"/>
      <c r="E37" s="31" t="s">
        <v>24</v>
      </c>
      <c r="F37" s="10"/>
      <c r="G37" s="71"/>
      <c r="I37" s="31" t="s">
        <v>24</v>
      </c>
      <c r="J37" s="10"/>
      <c r="K37" s="71"/>
      <c r="M37" s="31" t="s">
        <v>24</v>
      </c>
      <c r="N37" s="10"/>
      <c r="O37" s="71"/>
      <c r="Q37" s="31" t="s">
        <v>24</v>
      </c>
      <c r="R37" s="10"/>
      <c r="S37" s="71"/>
      <c r="U37" s="31" t="s">
        <v>24</v>
      </c>
      <c r="V37" s="10"/>
      <c r="W37" s="71"/>
    </row>
    <row r="38" spans="1:23" ht="16.5" thickBot="1" x14ac:dyDescent="0.3">
      <c r="A38" s="31" t="s">
        <v>25</v>
      </c>
      <c r="B38" s="7"/>
      <c r="C38" s="62"/>
      <c r="E38" s="31" t="s">
        <v>25</v>
      </c>
      <c r="F38" s="7">
        <v>1</v>
      </c>
      <c r="G38" s="62"/>
      <c r="I38" s="31" t="s">
        <v>25</v>
      </c>
      <c r="J38" s="7">
        <v>1</v>
      </c>
      <c r="K38" s="62"/>
      <c r="M38" s="31" t="s">
        <v>25</v>
      </c>
      <c r="N38" s="7"/>
      <c r="O38" s="62"/>
      <c r="Q38" s="31" t="s">
        <v>25</v>
      </c>
      <c r="R38" s="7">
        <v>1</v>
      </c>
      <c r="S38" s="62"/>
      <c r="U38" s="31" t="s">
        <v>25</v>
      </c>
      <c r="V38" s="7"/>
      <c r="W38" s="62"/>
    </row>
    <row r="39" spans="1:23" ht="16.5" thickBot="1" x14ac:dyDescent="0.3">
      <c r="A39" s="31" t="s">
        <v>20</v>
      </c>
      <c r="B39" s="7">
        <v>1</v>
      </c>
      <c r="C39" s="71"/>
      <c r="E39" s="31" t="s">
        <v>20</v>
      </c>
      <c r="F39" s="7"/>
      <c r="G39" s="71"/>
      <c r="I39" s="31" t="s">
        <v>20</v>
      </c>
      <c r="J39" s="7"/>
      <c r="K39" s="71"/>
      <c r="M39" s="31" t="s">
        <v>20</v>
      </c>
      <c r="N39" s="7"/>
      <c r="O39" s="71"/>
      <c r="Q39" s="31" t="s">
        <v>20</v>
      </c>
      <c r="R39" s="7">
        <v>1</v>
      </c>
      <c r="S39" s="71"/>
      <c r="U39" s="31" t="s">
        <v>20</v>
      </c>
      <c r="V39" s="7">
        <v>1</v>
      </c>
      <c r="W39" s="71"/>
    </row>
    <row r="40" spans="1:23" ht="16.5" thickBot="1" x14ac:dyDescent="0.3">
      <c r="A40" s="32" t="s">
        <v>11</v>
      </c>
      <c r="B40" s="10"/>
      <c r="C40" s="62"/>
      <c r="E40" s="32" t="s">
        <v>11</v>
      </c>
      <c r="F40" s="10"/>
      <c r="G40" s="62"/>
      <c r="I40" s="32" t="s">
        <v>11</v>
      </c>
      <c r="J40" s="10"/>
      <c r="K40" s="62"/>
      <c r="M40" s="32" t="s">
        <v>11</v>
      </c>
      <c r="N40" s="10"/>
      <c r="O40" s="62"/>
      <c r="Q40" s="32" t="s">
        <v>11</v>
      </c>
      <c r="R40" s="10"/>
      <c r="S40" s="62"/>
      <c r="U40" s="32" t="s">
        <v>11</v>
      </c>
      <c r="V40" s="10"/>
      <c r="W40" s="62"/>
    </row>
    <row r="41" spans="1:23" ht="16.5" thickBot="1" x14ac:dyDescent="0.3">
      <c r="A41" s="32" t="s">
        <v>21</v>
      </c>
      <c r="B41" s="7"/>
      <c r="C41" s="71"/>
      <c r="E41" s="32" t="s">
        <v>21</v>
      </c>
      <c r="F41" s="7"/>
      <c r="G41" s="71"/>
      <c r="I41" s="32" t="s">
        <v>21</v>
      </c>
      <c r="J41" s="7">
        <v>1</v>
      </c>
      <c r="K41" s="71"/>
      <c r="M41" s="32" t="s">
        <v>21</v>
      </c>
      <c r="N41" s="7"/>
      <c r="O41" s="71"/>
      <c r="Q41" s="32" t="s">
        <v>21</v>
      </c>
      <c r="R41" s="7"/>
      <c r="S41" s="71"/>
      <c r="U41" s="32" t="s">
        <v>21</v>
      </c>
      <c r="V41" s="7"/>
      <c r="W41" s="71"/>
    </row>
    <row r="42" spans="1:23" ht="16.5" thickBot="1" x14ac:dyDescent="0.3">
      <c r="A42" s="32" t="s">
        <v>13</v>
      </c>
      <c r="B42" s="7"/>
      <c r="C42" s="62"/>
      <c r="E42" s="32" t="s">
        <v>13</v>
      </c>
      <c r="F42" s="7">
        <v>2</v>
      </c>
      <c r="G42" s="62"/>
      <c r="I42" s="32" t="s">
        <v>13</v>
      </c>
      <c r="J42" s="7"/>
      <c r="K42" s="62"/>
      <c r="M42" s="32" t="s">
        <v>13</v>
      </c>
      <c r="N42" s="7">
        <v>1</v>
      </c>
      <c r="O42" s="62"/>
      <c r="Q42" s="32" t="s">
        <v>13</v>
      </c>
      <c r="R42" s="7"/>
      <c r="S42" s="62"/>
      <c r="U42" s="32" t="s">
        <v>13</v>
      </c>
      <c r="V42" s="7">
        <v>1</v>
      </c>
      <c r="W42" s="62"/>
    </row>
    <row r="43" spans="1:23" ht="16.5" thickBot="1" x14ac:dyDescent="0.3">
      <c r="A43" s="32" t="s">
        <v>26</v>
      </c>
      <c r="B43" s="10"/>
      <c r="C43" s="71"/>
      <c r="E43" s="32" t="s">
        <v>26</v>
      </c>
      <c r="F43" s="10"/>
      <c r="G43" s="71"/>
      <c r="I43" s="32" t="s">
        <v>26</v>
      </c>
      <c r="J43" s="10"/>
      <c r="K43" s="71"/>
      <c r="M43" s="32" t="s">
        <v>26</v>
      </c>
      <c r="N43" s="10"/>
      <c r="O43" s="71"/>
      <c r="Q43" s="32" t="s">
        <v>26</v>
      </c>
      <c r="R43" s="10"/>
      <c r="S43" s="71"/>
      <c r="U43" s="32" t="s">
        <v>26</v>
      </c>
      <c r="V43" s="10">
        <v>1</v>
      </c>
      <c r="W43" s="71"/>
    </row>
    <row r="44" spans="1:23" ht="16.5" thickBot="1" x14ac:dyDescent="0.3">
      <c r="A44" s="32" t="s">
        <v>12</v>
      </c>
      <c r="B44" s="7"/>
      <c r="C44" s="62"/>
      <c r="E44" s="32" t="s">
        <v>12</v>
      </c>
      <c r="F44" s="7"/>
      <c r="G44" s="62"/>
      <c r="I44" s="32" t="s">
        <v>12</v>
      </c>
      <c r="J44" s="7">
        <v>2</v>
      </c>
      <c r="K44" s="62"/>
      <c r="M44" s="32" t="s">
        <v>12</v>
      </c>
      <c r="N44" s="7">
        <v>1</v>
      </c>
      <c r="O44" s="62"/>
      <c r="Q44" s="32" t="s">
        <v>12</v>
      </c>
      <c r="R44" s="7"/>
      <c r="S44" s="62"/>
      <c r="U44" s="32" t="s">
        <v>12</v>
      </c>
      <c r="V44" s="7"/>
      <c r="W44" s="62"/>
    </row>
    <row r="45" spans="1:23" ht="16.5" thickBot="1" x14ac:dyDescent="0.3">
      <c r="A45" s="32" t="s">
        <v>9</v>
      </c>
      <c r="B45" s="7"/>
      <c r="C45" s="71"/>
      <c r="E45" s="32" t="s">
        <v>9</v>
      </c>
      <c r="F45" s="7">
        <v>1</v>
      </c>
      <c r="G45" s="71"/>
      <c r="I45" s="32" t="s">
        <v>9</v>
      </c>
      <c r="J45" s="7"/>
      <c r="K45" s="71"/>
      <c r="M45" s="32" t="s">
        <v>9</v>
      </c>
      <c r="N45" s="7">
        <v>2</v>
      </c>
      <c r="O45" s="71"/>
      <c r="Q45" s="32" t="s">
        <v>9</v>
      </c>
      <c r="R45" s="7"/>
      <c r="S45" s="71"/>
      <c r="U45" s="32" t="s">
        <v>9</v>
      </c>
      <c r="V45" s="7"/>
      <c r="W45" s="71"/>
    </row>
    <row r="46" spans="1:23" ht="16.5" thickBot="1" x14ac:dyDescent="0.3">
      <c r="A46" s="33" t="s">
        <v>19</v>
      </c>
      <c r="B46" s="10"/>
      <c r="C46" s="62"/>
      <c r="E46" s="33" t="s">
        <v>19</v>
      </c>
      <c r="F46" s="10">
        <v>1</v>
      </c>
      <c r="G46" s="62"/>
      <c r="I46" s="33" t="s">
        <v>19</v>
      </c>
      <c r="J46" s="10">
        <v>1</v>
      </c>
      <c r="K46" s="62"/>
      <c r="M46" s="33" t="s">
        <v>19</v>
      </c>
      <c r="N46" s="10"/>
      <c r="O46" s="62"/>
      <c r="Q46" s="33" t="s">
        <v>19</v>
      </c>
      <c r="R46" s="10">
        <v>1</v>
      </c>
      <c r="S46" s="62"/>
      <c r="U46" s="33" t="s">
        <v>19</v>
      </c>
      <c r="V46" s="10"/>
      <c r="W46" s="62"/>
    </row>
    <row r="47" spans="1:23" ht="16.5" thickBot="1" x14ac:dyDescent="0.3">
      <c r="A47" s="61" t="s">
        <v>27</v>
      </c>
      <c r="B47" s="34">
        <f>SUM(B28:B46)</f>
        <v>1</v>
      </c>
      <c r="C47" s="63">
        <f>SUM(C28:C46)</f>
        <v>0</v>
      </c>
      <c r="E47" s="61" t="s">
        <v>27</v>
      </c>
      <c r="F47" s="34">
        <f>SUM(F28:F46)</f>
        <v>5</v>
      </c>
      <c r="G47" s="63">
        <f>SUM(G28:G46)</f>
        <v>0</v>
      </c>
      <c r="I47" s="61" t="s">
        <v>27</v>
      </c>
      <c r="J47" s="34">
        <f>SUM(J28:J46)</f>
        <v>7</v>
      </c>
      <c r="K47" s="63">
        <f>SUM(K28:K46)</f>
        <v>0</v>
      </c>
      <c r="M47" s="61" t="s">
        <v>27</v>
      </c>
      <c r="N47" s="34">
        <f>SUM(N28:N46)</f>
        <v>6</v>
      </c>
      <c r="O47" s="63">
        <f>SUM(O28:O46)</f>
        <v>0</v>
      </c>
      <c r="Q47" s="61" t="s">
        <v>27</v>
      </c>
      <c r="R47" s="34">
        <f>SUM(R28:R46)</f>
        <v>5</v>
      </c>
      <c r="S47" s="63">
        <f>SUM(S28:S46)</f>
        <v>0</v>
      </c>
      <c r="U47" s="61" t="s">
        <v>27</v>
      </c>
      <c r="V47" s="34">
        <f>SUM(V28:V46)</f>
        <v>3</v>
      </c>
      <c r="W47" s="63">
        <f>SUM(W28:W46)</f>
        <v>0</v>
      </c>
    </row>
    <row r="48" spans="1:23" ht="30.75" thickBot="1" x14ac:dyDescent="0.3">
      <c r="A48" s="64" t="s">
        <v>33</v>
      </c>
      <c r="B48" s="111">
        <f>B47+C47</f>
        <v>1</v>
      </c>
      <c r="C48" s="112"/>
      <c r="E48" s="64" t="s">
        <v>33</v>
      </c>
      <c r="F48" s="111">
        <f>F47+G47</f>
        <v>5</v>
      </c>
      <c r="G48" s="112"/>
      <c r="I48" s="64" t="s">
        <v>33</v>
      </c>
      <c r="J48" s="111">
        <f>J47+K47</f>
        <v>7</v>
      </c>
      <c r="K48" s="112"/>
      <c r="M48" s="64" t="s">
        <v>33</v>
      </c>
      <c r="N48" s="111">
        <f>N47+O47</f>
        <v>6</v>
      </c>
      <c r="O48" s="112"/>
      <c r="Q48" s="64" t="s">
        <v>33</v>
      </c>
      <c r="R48" s="111">
        <f>R47+S47</f>
        <v>5</v>
      </c>
      <c r="S48" s="112"/>
      <c r="U48" s="64" t="s">
        <v>33</v>
      </c>
      <c r="V48" s="111">
        <f>V47+W47</f>
        <v>3</v>
      </c>
      <c r="W48" s="112"/>
    </row>
    <row r="50" spans="1:19" ht="15.75" thickBot="1" x14ac:dyDescent="0.3"/>
    <row r="51" spans="1:19" ht="15.75" thickBot="1" x14ac:dyDescent="0.3">
      <c r="A51" s="114" t="s">
        <v>138</v>
      </c>
      <c r="B51" s="115"/>
      <c r="C51" s="116"/>
    </row>
    <row r="52" spans="1:19" ht="32.25" thickBot="1" x14ac:dyDescent="0.3">
      <c r="A52" s="72" t="s">
        <v>28</v>
      </c>
      <c r="B52" s="73" t="s">
        <v>31</v>
      </c>
      <c r="C52" s="73" t="s">
        <v>30</v>
      </c>
      <c r="R52" s="73" t="s">
        <v>31</v>
      </c>
      <c r="S52" s="73" t="s">
        <v>30</v>
      </c>
    </row>
    <row r="53" spans="1:19" ht="16.5" thickBot="1" x14ac:dyDescent="0.3">
      <c r="A53" s="30" t="s">
        <v>18</v>
      </c>
      <c r="B53" s="10">
        <f>'Onaylı Raporlar'!C164</f>
        <v>3</v>
      </c>
      <c r="C53" s="62">
        <f>'Onaylı Raporlar'!D164</f>
        <v>0</v>
      </c>
      <c r="R53" s="77">
        <f>B23+F23+J23+N23+R23+V23+B47+F47+J47+N47+R47+V47</f>
        <v>50</v>
      </c>
      <c r="S53" s="77">
        <f>C23+G23+K23+O23+S23+W23+C47+G47+K47+O47+W47</f>
        <v>3</v>
      </c>
    </row>
    <row r="54" spans="1:19" ht="16.5" thickBot="1" x14ac:dyDescent="0.3">
      <c r="A54" s="30" t="s">
        <v>7</v>
      </c>
      <c r="B54" s="7">
        <f>'Onaylı Raporlar'!C165</f>
        <v>0</v>
      </c>
      <c r="C54" s="75">
        <f>'Onaylı Raporlar'!D165</f>
        <v>0</v>
      </c>
      <c r="R54" s="113">
        <f>R53+S53</f>
        <v>53</v>
      </c>
      <c r="S54" s="113"/>
    </row>
    <row r="55" spans="1:19" ht="16.5" thickBot="1" x14ac:dyDescent="0.3">
      <c r="A55" s="30" t="s">
        <v>10</v>
      </c>
      <c r="B55" s="7">
        <f>'Onaylı Raporlar'!C166</f>
        <v>7</v>
      </c>
      <c r="C55" s="62">
        <f>'Onaylı Raporlar'!D166</f>
        <v>1</v>
      </c>
    </row>
    <row r="56" spans="1:19" ht="16.5" thickBot="1" x14ac:dyDescent="0.3">
      <c r="A56" s="31" t="s">
        <v>15</v>
      </c>
      <c r="B56" s="10">
        <f>'Onaylı Raporlar'!C167</f>
        <v>1</v>
      </c>
      <c r="C56" s="62">
        <f>'Onaylı Raporlar'!D167</f>
        <v>0</v>
      </c>
    </row>
    <row r="57" spans="1:19" ht="16.5" thickBot="1" x14ac:dyDescent="0.3">
      <c r="A57" s="31" t="s">
        <v>14</v>
      </c>
      <c r="B57" s="7">
        <f>'Onaylı Raporlar'!C168</f>
        <v>1</v>
      </c>
      <c r="C57" s="75">
        <f>'Onaylı Raporlar'!D168</f>
        <v>0</v>
      </c>
    </row>
    <row r="58" spans="1:19" ht="16.5" thickBot="1" x14ac:dyDescent="0.3">
      <c r="A58" s="31" t="s">
        <v>16</v>
      </c>
      <c r="B58" s="7">
        <f>'Onaylı Raporlar'!C169</f>
        <v>1</v>
      </c>
      <c r="C58" s="62">
        <f>'Onaylı Raporlar'!D169</f>
        <v>0</v>
      </c>
    </row>
    <row r="59" spans="1:19" ht="16.5" thickBot="1" x14ac:dyDescent="0.3">
      <c r="A59" s="31" t="s">
        <v>17</v>
      </c>
      <c r="B59" s="10">
        <f>'Onaylı Raporlar'!C170</f>
        <v>0</v>
      </c>
      <c r="C59" s="62">
        <f>'Onaylı Raporlar'!D170</f>
        <v>0</v>
      </c>
    </row>
    <row r="60" spans="1:19" ht="16.5" thickBot="1" x14ac:dyDescent="0.3">
      <c r="A60" s="31" t="s">
        <v>22</v>
      </c>
      <c r="B60" s="7">
        <f>'Onaylı Raporlar'!C171</f>
        <v>2</v>
      </c>
      <c r="C60" s="75">
        <f>'Onaylı Raporlar'!D171</f>
        <v>0</v>
      </c>
    </row>
    <row r="61" spans="1:19" ht="16.5" thickBot="1" x14ac:dyDescent="0.3">
      <c r="A61" s="31" t="s">
        <v>23</v>
      </c>
      <c r="B61" s="7">
        <f>'Onaylı Raporlar'!C172</f>
        <v>0</v>
      </c>
      <c r="C61" s="62">
        <f>'Onaylı Raporlar'!D172</f>
        <v>0</v>
      </c>
    </row>
    <row r="62" spans="1:19" ht="16.5" thickBot="1" x14ac:dyDescent="0.3">
      <c r="A62" s="31" t="s">
        <v>24</v>
      </c>
      <c r="B62" s="10">
        <f>'Onaylı Raporlar'!C173</f>
        <v>0</v>
      </c>
      <c r="C62" s="62">
        <f>'Onaylı Raporlar'!D173</f>
        <v>0</v>
      </c>
    </row>
    <row r="63" spans="1:19" ht="16.5" thickBot="1" x14ac:dyDescent="0.3">
      <c r="A63" s="31" t="s">
        <v>25</v>
      </c>
      <c r="B63" s="7">
        <f>'Onaylı Raporlar'!C174</f>
        <v>3</v>
      </c>
      <c r="C63" s="75">
        <f>'Onaylı Raporlar'!D174</f>
        <v>1</v>
      </c>
    </row>
    <row r="64" spans="1:19" ht="16.5" thickBot="1" x14ac:dyDescent="0.3">
      <c r="A64" s="31" t="s">
        <v>20</v>
      </c>
      <c r="B64" s="7">
        <f>'Onaylı Raporlar'!C175</f>
        <v>5</v>
      </c>
      <c r="C64" s="62">
        <f>'Onaylı Raporlar'!D175</f>
        <v>0</v>
      </c>
    </row>
    <row r="65" spans="1:3" ht="16.5" thickBot="1" x14ac:dyDescent="0.3">
      <c r="A65" s="32" t="s">
        <v>11</v>
      </c>
      <c r="B65" s="10">
        <f>'Onaylı Raporlar'!C176</f>
        <v>1</v>
      </c>
      <c r="C65" s="62">
        <f>'Onaylı Raporlar'!D176</f>
        <v>0</v>
      </c>
    </row>
    <row r="66" spans="1:3" ht="16.5" thickBot="1" x14ac:dyDescent="0.3">
      <c r="A66" s="32" t="s">
        <v>21</v>
      </c>
      <c r="B66" s="7">
        <f>'Onaylı Raporlar'!C177</f>
        <v>2</v>
      </c>
      <c r="C66" s="75">
        <f>'Onaylı Raporlar'!D177</f>
        <v>0</v>
      </c>
    </row>
    <row r="67" spans="1:3" ht="16.5" thickBot="1" x14ac:dyDescent="0.3">
      <c r="A67" s="32" t="s">
        <v>13</v>
      </c>
      <c r="B67" s="7">
        <f>'Onaylı Raporlar'!C178</f>
        <v>6</v>
      </c>
      <c r="C67" s="62">
        <f>'Onaylı Raporlar'!D178</f>
        <v>0</v>
      </c>
    </row>
    <row r="68" spans="1:3" ht="16.5" thickBot="1" x14ac:dyDescent="0.3">
      <c r="A68" s="32" t="s">
        <v>26</v>
      </c>
      <c r="B68" s="10">
        <f>'Onaylı Raporlar'!C179</f>
        <v>2</v>
      </c>
      <c r="C68" s="62">
        <f>'Onaylı Raporlar'!D179</f>
        <v>0</v>
      </c>
    </row>
    <row r="69" spans="1:3" ht="16.5" thickBot="1" x14ac:dyDescent="0.3">
      <c r="A69" s="32" t="s">
        <v>12</v>
      </c>
      <c r="B69" s="7">
        <f>'Onaylı Raporlar'!C180</f>
        <v>10</v>
      </c>
      <c r="C69" s="75">
        <f>'Onaylı Raporlar'!D180</f>
        <v>1</v>
      </c>
    </row>
    <row r="70" spans="1:3" ht="16.5" thickBot="1" x14ac:dyDescent="0.3">
      <c r="A70" s="32" t="s">
        <v>9</v>
      </c>
      <c r="B70" s="7">
        <f>'Onaylı Raporlar'!C181</f>
        <v>3</v>
      </c>
      <c r="C70" s="62">
        <f>'Onaylı Raporlar'!D181</f>
        <v>0</v>
      </c>
    </row>
    <row r="71" spans="1:3" ht="16.5" thickBot="1" x14ac:dyDescent="0.3">
      <c r="A71" s="33" t="s">
        <v>19</v>
      </c>
      <c r="B71" s="10">
        <f>'Onaylı Raporlar'!C182</f>
        <v>3</v>
      </c>
      <c r="C71" s="62">
        <f>'Onaylı Raporlar'!D182</f>
        <v>0</v>
      </c>
    </row>
    <row r="72" spans="1:3" ht="16.5" thickBot="1" x14ac:dyDescent="0.3">
      <c r="A72" s="61" t="s">
        <v>27</v>
      </c>
      <c r="B72" s="34">
        <f>SUM(B53:B71)</f>
        <v>50</v>
      </c>
      <c r="C72" s="63">
        <f>SUM(C53:C71)</f>
        <v>3</v>
      </c>
    </row>
    <row r="73" spans="1:3" ht="30.75" thickBot="1" x14ac:dyDescent="0.3">
      <c r="A73" s="64" t="s">
        <v>33</v>
      </c>
      <c r="B73" s="111">
        <f>B72+C72</f>
        <v>53</v>
      </c>
      <c r="C73" s="112"/>
    </row>
  </sheetData>
  <mergeCells count="28">
    <mergeCell ref="B73:C73"/>
    <mergeCell ref="M26:O26"/>
    <mergeCell ref="N48:O48"/>
    <mergeCell ref="I2:K2"/>
    <mergeCell ref="J24:K24"/>
    <mergeCell ref="M2:O2"/>
    <mergeCell ref="N24:O24"/>
    <mergeCell ref="A26:C26"/>
    <mergeCell ref="B48:C48"/>
    <mergeCell ref="E26:G26"/>
    <mergeCell ref="F48:G48"/>
    <mergeCell ref="I26:K26"/>
    <mergeCell ref="J48:K48"/>
    <mergeCell ref="B24:C24"/>
    <mergeCell ref="A2:C2"/>
    <mergeCell ref="R54:S54"/>
    <mergeCell ref="E2:G2"/>
    <mergeCell ref="A1:W1"/>
    <mergeCell ref="Q26:S26"/>
    <mergeCell ref="R48:S48"/>
    <mergeCell ref="U26:W26"/>
    <mergeCell ref="V48:W48"/>
    <mergeCell ref="F24:G24"/>
    <mergeCell ref="U2:W2"/>
    <mergeCell ref="V24:W24"/>
    <mergeCell ref="Q2:S2"/>
    <mergeCell ref="R24:S24"/>
    <mergeCell ref="A51:C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Onaylı Raporlar</vt:lpstr>
      <vt:lpstr>2019</vt:lpstr>
      <vt:lpstr>'Onaylı Raporlar'!Yazdırma_Alanı</vt:lpstr>
    </vt:vector>
  </TitlesOfParts>
  <Company>CSB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 Gürer</dc:creator>
  <cp:lastModifiedBy>Tan Gürer</cp:lastModifiedBy>
  <cp:lastPrinted>2016-05-04T13:25:44Z</cp:lastPrinted>
  <dcterms:created xsi:type="dcterms:W3CDTF">2014-11-24T10:58:31Z</dcterms:created>
  <dcterms:modified xsi:type="dcterms:W3CDTF">2019-12-04T11:07:29Z</dcterms:modified>
</cp:coreProperties>
</file>