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3"/>
  </bookViews>
  <sheets>
    <sheet name="Sayfa1" sheetId="1" r:id="rId1"/>
    <sheet name="Sayfa2" sheetId="2" r:id="rId2"/>
    <sheet name="Sayfa3" sheetId="3" r:id="rId3"/>
    <sheet name="2020" sheetId="4" r:id="rId4"/>
  </sheets>
  <calcPr calcId="162913"/>
</workbook>
</file>

<file path=xl/calcChain.xml><?xml version="1.0" encoding="utf-8"?>
<calcChain xmlns="http://schemas.openxmlformats.org/spreadsheetml/2006/main">
  <c r="J20" i="4" l="1"/>
  <c r="M12" i="4"/>
  <c r="M12" i="3"/>
  <c r="H11" i="4"/>
  <c r="M11" i="4" s="1"/>
  <c r="H10" i="4"/>
  <c r="M10" i="4" s="1"/>
  <c r="F10" i="4"/>
  <c r="H9" i="4"/>
  <c r="M9" i="4" s="1"/>
  <c r="F9" i="4"/>
  <c r="H8" i="4"/>
  <c r="M8" i="4" s="1"/>
  <c r="F8" i="4"/>
  <c r="H7" i="4"/>
  <c r="M7" i="4" s="1"/>
  <c r="F7" i="4"/>
  <c r="H6" i="4"/>
  <c r="M6" i="4" s="1"/>
  <c r="F6" i="4"/>
  <c r="E6" i="4"/>
  <c r="H5" i="4"/>
  <c r="E5" i="4" s="1"/>
  <c r="F5" i="4"/>
  <c r="E10" i="4" l="1"/>
  <c r="E8" i="4"/>
  <c r="E7" i="4"/>
  <c r="E9" i="4"/>
  <c r="F11" i="4"/>
  <c r="M7" i="3"/>
  <c r="M8" i="3"/>
  <c r="M9" i="3"/>
  <c r="M6" i="3"/>
  <c r="M11" i="3"/>
  <c r="M10" i="3"/>
  <c r="E7" i="3" l="1"/>
  <c r="E5" i="3"/>
  <c r="F6" i="3"/>
  <c r="F7" i="3"/>
  <c r="F5" i="3"/>
  <c r="H11" i="3"/>
  <c r="F11" i="3" s="1"/>
  <c r="H10" i="3"/>
  <c r="E10" i="3" s="1"/>
  <c r="H9" i="3"/>
  <c r="F9" i="3" s="1"/>
  <c r="H8" i="3"/>
  <c r="F8" i="3" s="1"/>
  <c r="H7" i="3"/>
  <c r="H6" i="3"/>
  <c r="E6" i="3" s="1"/>
  <c r="H5" i="3"/>
  <c r="E9" i="3" l="1"/>
  <c r="E8" i="3"/>
  <c r="F10" i="3"/>
  <c r="H16" i="1"/>
  <c r="H15" i="1"/>
  <c r="G23" i="1"/>
  <c r="I23" i="1" s="1"/>
  <c r="I24" i="1" s="1"/>
</calcChain>
</file>

<file path=xl/sharedStrings.xml><?xml version="1.0" encoding="utf-8"?>
<sst xmlns="http://schemas.openxmlformats.org/spreadsheetml/2006/main" count="215" uniqueCount="107">
  <si>
    <r>
      <t xml:space="preserve">İhale kayıt numarası  </t>
    </r>
    <r>
      <rPr>
        <b/>
        <i/>
        <vertAlign val="superscript"/>
        <sz val="10"/>
        <color theme="1"/>
        <rFont val="Arial"/>
        <family val="2"/>
        <charset val="162"/>
      </rPr>
      <t>1</t>
    </r>
  </si>
  <si>
    <t>İdarenin adı</t>
  </si>
  <si>
    <t>İhalenin adı</t>
  </si>
  <si>
    <t>Formun doldurulduğu tarih ve saat</t>
  </si>
  <si>
    <t>İŞ DENEYİM BELGESİ GÜNCELLEŞTİRME VE DEĞERLENDİRME FORMU (1.1.2006 tarihinden sonraki dönem için)</t>
  </si>
  <si>
    <t>I</t>
  </si>
  <si>
    <t>II</t>
  </si>
  <si>
    <t>III</t>
  </si>
  <si>
    <t>IV</t>
  </si>
  <si>
    <t>V</t>
  </si>
  <si>
    <t>VI</t>
  </si>
  <si>
    <t>VIII</t>
  </si>
  <si>
    <t>IX</t>
  </si>
  <si>
    <t>İsteklinin Adı Soyadı/Ticari Unvanı</t>
  </si>
  <si>
    <t xml:space="preserve">İş Deneyim Belge </t>
  </si>
  <si>
    <r>
      <t>Türü</t>
    </r>
    <r>
      <rPr>
        <b/>
        <sz val="10"/>
        <color theme="1"/>
        <rFont val="Arial"/>
        <family val="2"/>
        <charset val="162"/>
      </rPr>
      <t xml:space="preserve">  </t>
    </r>
    <r>
      <rPr>
        <b/>
        <i/>
        <vertAlign val="superscript"/>
        <sz val="10"/>
        <color theme="1"/>
        <rFont val="Arial"/>
        <family val="2"/>
        <charset val="162"/>
      </rPr>
      <t xml:space="preserve">2 </t>
    </r>
  </si>
  <si>
    <r>
      <t>Değerlen-dirme Katsayısı</t>
    </r>
    <r>
      <rPr>
        <b/>
        <sz val="10"/>
        <color theme="1"/>
        <rFont val="Arial"/>
        <family val="2"/>
        <charset val="162"/>
      </rPr>
      <t xml:space="preserve"> </t>
    </r>
    <r>
      <rPr>
        <b/>
        <i/>
        <vertAlign val="superscript"/>
        <sz val="10"/>
        <color theme="1"/>
        <rFont val="Arial"/>
        <family val="2"/>
        <charset val="162"/>
      </rPr>
      <t>5</t>
    </r>
  </si>
  <si>
    <r>
      <t xml:space="preserve">Sonuç </t>
    </r>
    <r>
      <rPr>
        <b/>
        <i/>
        <sz val="9"/>
        <color rgb="FFC0C0C0"/>
        <rFont val="Arial"/>
        <family val="2"/>
        <charset val="162"/>
      </rPr>
      <t>[Yeterli/Yeterli Değil]</t>
    </r>
  </si>
  <si>
    <t>n</t>
  </si>
  <si>
    <t>İHALE KOMİSYONU</t>
  </si>
  <si>
    <t>BAŞKAN</t>
  </si>
  <si>
    <t>ÜYE</t>
  </si>
  <si>
    <t>Adı SOYADI</t>
  </si>
  <si>
    <t>Görev unvanı</t>
  </si>
  <si>
    <t>İmza</t>
  </si>
  <si>
    <t xml:space="preserve">Mehmet </t>
  </si>
  <si>
    <t>diploma</t>
  </si>
  <si>
    <r>
      <t>Mezuniyet Tarihi</t>
    </r>
    <r>
      <rPr>
        <b/>
        <sz val="10"/>
        <color theme="1"/>
        <rFont val="Arial"/>
        <family val="2"/>
        <charset val="162"/>
      </rPr>
      <t xml:space="preserve"> </t>
    </r>
    <r>
      <rPr>
        <b/>
        <i/>
        <vertAlign val="superscript"/>
        <sz val="10"/>
        <color theme="1"/>
        <rFont val="Arial"/>
        <family val="2"/>
        <charset val="162"/>
      </rPr>
      <t>3</t>
    </r>
  </si>
  <si>
    <r>
      <t>Başvuru Tarihi</t>
    </r>
    <r>
      <rPr>
        <vertAlign val="superscript"/>
        <sz val="10"/>
        <color theme="1"/>
        <rFont val="Arial"/>
        <family val="2"/>
        <charset val="162"/>
      </rPr>
      <t>4</t>
    </r>
  </si>
  <si>
    <t>İş Deneyim Belgesi VAR/Yok</t>
  </si>
  <si>
    <t xml:space="preserve"> Değerlendirmeye alınan süre </t>
  </si>
  <si>
    <t>62/h=</t>
  </si>
  <si>
    <t xml:space="preserve">yok </t>
  </si>
  <si>
    <t xml:space="preserve">var </t>
  </si>
  <si>
    <t>msleki ve Teknik yeterlik</t>
  </si>
  <si>
    <t>iş deneyim belgesi</t>
  </si>
  <si>
    <t>kat karşılığı</t>
  </si>
  <si>
    <t>iş bitirme</t>
  </si>
  <si>
    <t>iş bitirme-Altyüklencic</t>
  </si>
  <si>
    <t>İş yönetme</t>
  </si>
  <si>
    <t>İş Deneyim</t>
  </si>
  <si>
    <t>İş Durum</t>
  </si>
  <si>
    <t>Ekonomik ve :Mali Yeterlik</t>
  </si>
  <si>
    <t>Banka referans</t>
  </si>
  <si>
    <t>düzenlenme tarihi</t>
  </si>
  <si>
    <t>toplam tutarı</t>
  </si>
  <si>
    <t>iş deneyimin yüzde kaçı</t>
  </si>
  <si>
    <t>Ciro</t>
  </si>
  <si>
    <t>net satışlar</t>
  </si>
  <si>
    <t>hakediş</t>
  </si>
  <si>
    <t>güncellenmiş değer</t>
  </si>
  <si>
    <t>Ekonomik Ve Mali Yeterlilik</t>
  </si>
  <si>
    <t>Mesleki ve Teknik Yeterlilik</t>
  </si>
  <si>
    <t xml:space="preserve"> Yetki Belge Grubu</t>
  </si>
  <si>
    <t>R1</t>
  </si>
  <si>
    <t>R2</t>
  </si>
  <si>
    <t>R3</t>
  </si>
  <si>
    <t>Yıllık Usta İş Gücü</t>
  </si>
  <si>
    <t>Teknik İş Gücü</t>
  </si>
  <si>
    <t>A</t>
  </si>
  <si>
    <t>B</t>
  </si>
  <si>
    <t>C</t>
  </si>
  <si>
    <t>D</t>
  </si>
  <si>
    <t>E</t>
  </si>
  <si>
    <t>F</t>
  </si>
  <si>
    <t>G</t>
  </si>
  <si>
    <t>-</t>
  </si>
  <si>
    <t>7/100</t>
  </si>
  <si>
    <t>H</t>
  </si>
  <si>
    <t>Geçici Grup</t>
  </si>
  <si>
    <t>7/5</t>
  </si>
  <si>
    <t>2/3</t>
  </si>
  <si>
    <t>1/10</t>
  </si>
  <si>
    <t>eşik değer :</t>
  </si>
  <si>
    <t>1/3</t>
  </si>
  <si>
    <t>banka referans</t>
  </si>
  <si>
    <t>Kısa Vadeli Banka borçlarının öz kaynaklara oranı</t>
  </si>
  <si>
    <t>Cari Oran ( Dönen varlıklar/ Kısa Vadeli Borçlar)</t>
  </si>
  <si>
    <t>Öz Kaynak Oranı (Öz Kaynaklar/Toplam Aktif)</t>
  </si>
  <si>
    <t>R1  =</t>
  </si>
  <si>
    <t>R2=</t>
  </si>
  <si>
    <t>R3=</t>
  </si>
  <si>
    <t>İş Hacmi (Ciro)        (TL)</t>
  </si>
  <si>
    <t>İş Deneyim        (TL)</t>
  </si>
  <si>
    <t>Banka Referans Mektubu       (TL)</t>
  </si>
  <si>
    <t>Yetki Belge Grupları Yeterlik Tablosu (2019 Yılı İçin)</t>
  </si>
  <si>
    <t>Not:</t>
  </si>
  <si>
    <t>1-</t>
  </si>
  <si>
    <t xml:space="preserve">Başvuru sahibinin iş deneyiminin ( yönetmeliğe göre güncellenerek, değerlendirilen tutarının) , </t>
  </si>
  <si>
    <t>2-</t>
  </si>
  <si>
    <t xml:space="preserve">G grubu yetki belgesi numarası almak isteyenlerden, % 51 veya daha fazla hissesi beş yıldır </t>
  </si>
  <si>
    <t xml:space="preserve">mimar veya mühendis ortağa ait olan tüzel kişilerden ve mimar veya mühendis gerçek kişilerden </t>
  </si>
  <si>
    <t>banka referans mektubu  istenmez.</t>
  </si>
  <si>
    <t xml:space="preserve"> Yönetmeliğin yürürlüğe girdiği tarihten itibaren üç yıl süreyle, mesleki ve teknik deneyime</t>
  </si>
  <si>
    <t xml:space="preserve"> ilişkin iş gücü yeterliği ile ekonomik ve mali yeterliklerden kısa vadeli banka borçlarının öz kaynaklara </t>
  </si>
  <si>
    <t>oranı yeterliği aranmaz. Ancak başvuru tarihinden önceki son üç yıla kadar olan değerler beyan edilir</t>
  </si>
  <si>
    <t>3-</t>
  </si>
  <si>
    <t>tabloda yer alan belge grubuna ait İş deneyim sütunundaki değerin üzerinde olması gerekmektedir.</t>
  </si>
  <si>
    <t xml:space="preserve">BELGE GRUBUN GEREKTİRDİĞİ ASGARİ iş deneyim TUTARI EŞİK DEĞERİN </t>
  </si>
  <si>
    <t>YAPABİLECEĞİ İŞİN YAKLAŞIK MALİYETİ = BELGE GRUBUNUN ASGARİ İŞ DENEYİM TUTARI *</t>
  </si>
  <si>
    <t>SINIRSIZ</t>
  </si>
  <si>
    <t>3 / 2</t>
  </si>
  <si>
    <t>G GRUBUNUN 1/ 3</t>
  </si>
  <si>
    <t>Yetki Belge Grupları Yeterlik Tablosu (2020 Yılı İçin)</t>
  </si>
  <si>
    <t>eşik değer 2020</t>
  </si>
  <si>
    <t>Diploma</t>
  </si>
  <si>
    <t>YAPABİLECEĞİ İŞİN YAKLAŞIK MALİYET MİKTARI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</si>
</sst>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b/>
      <i/>
      <vertAlign val="superscript"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11"/>
      <color rgb="FFC0C0C0"/>
      <name val="Arial"/>
      <family val="2"/>
      <charset val="162"/>
    </font>
    <font>
      <vertAlign val="superscript"/>
      <sz val="10"/>
      <color theme="1"/>
      <name val="Arial"/>
      <family val="2"/>
      <charset val="162"/>
    </font>
    <font>
      <b/>
      <i/>
      <sz val="9"/>
      <color rgb="FFC0C0C0"/>
      <name val="Arial"/>
      <family val="2"/>
      <charset val="16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  <charset val="162"/>
    </font>
    <font>
      <u/>
      <sz val="10"/>
      <color theme="1"/>
      <name val="Arial"/>
      <family val="2"/>
      <charset val="162"/>
    </font>
    <font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8"/>
      <color rgb="FFFFFFFF"/>
      <name val="Calibri"/>
      <family val="2"/>
      <charset val="162"/>
    </font>
    <font>
      <sz val="16"/>
      <color rgb="FF000000"/>
      <name val="Calibri"/>
      <family val="2"/>
      <charset val="162"/>
    </font>
    <font>
      <sz val="16"/>
      <color theme="1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4" fillId="0" borderId="6" xfId="0" applyNumberFormat="1" applyFont="1" applyBorder="1" applyAlignment="1">
      <alignment horizontal="center" vertical="center" wrapText="1"/>
    </xf>
    <xf numFmtId="9" fontId="13" fillId="3" borderId="14" xfId="0" applyNumberFormat="1" applyFont="1" applyFill="1" applyBorder="1" applyAlignment="1">
      <alignment horizontal="center" vertical="center" wrapText="1" readingOrder="1"/>
    </xf>
    <xf numFmtId="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3" fillId="5" borderId="14" xfId="0" applyFont="1" applyFill="1" applyBorder="1" applyAlignment="1">
      <alignment horizontal="center" vertical="center" wrapText="1" readingOrder="1"/>
    </xf>
    <xf numFmtId="4" fontId="13" fillId="5" borderId="14" xfId="0" applyNumberFormat="1" applyFont="1" applyFill="1" applyBorder="1" applyAlignment="1">
      <alignment horizontal="right" vertical="center" wrapText="1" readingOrder="1"/>
    </xf>
    <xf numFmtId="0" fontId="13" fillId="7" borderId="14" xfId="0" applyFont="1" applyFill="1" applyBorder="1" applyAlignment="1">
      <alignment horizontal="center" vertical="center" wrapText="1" readingOrder="1"/>
    </xf>
    <xf numFmtId="0" fontId="16" fillId="4" borderId="14" xfId="0" applyFont="1" applyFill="1" applyBorder="1" applyAlignment="1">
      <alignment horizontal="center" vertical="center" wrapText="1" readingOrder="1"/>
    </xf>
    <xf numFmtId="4" fontId="13" fillId="7" borderId="14" xfId="0" applyNumberFormat="1" applyFont="1" applyFill="1" applyBorder="1" applyAlignment="1">
      <alignment horizontal="right" vertical="center" wrapText="1" readingOrder="1"/>
    </xf>
    <xf numFmtId="0" fontId="16" fillId="6" borderId="14" xfId="0" applyFont="1" applyFill="1" applyBorder="1" applyAlignment="1">
      <alignment horizontal="center" vertical="center" wrapText="1" readingOrder="1"/>
    </xf>
    <xf numFmtId="0" fontId="16" fillId="4" borderId="20" xfId="0" applyFont="1" applyFill="1" applyBorder="1" applyAlignment="1">
      <alignment horizontal="center" vertical="center" wrapText="1" readingOrder="1"/>
    </xf>
    <xf numFmtId="0" fontId="13" fillId="5" borderId="20" xfId="0" applyFont="1" applyFill="1" applyBorder="1" applyAlignment="1">
      <alignment horizontal="center" vertical="center" wrapText="1" readingOrder="1"/>
    </xf>
    <xf numFmtId="0" fontId="13" fillId="7" borderId="20" xfId="0" applyFont="1" applyFill="1" applyBorder="1" applyAlignment="1">
      <alignment horizontal="center" vertical="center" wrapText="1" readingOrder="1"/>
    </xf>
    <xf numFmtId="0" fontId="13" fillId="5" borderId="23" xfId="0" applyFont="1" applyFill="1" applyBorder="1" applyAlignment="1">
      <alignment horizontal="center" vertical="center" wrapText="1" readingOrder="1"/>
    </xf>
    <xf numFmtId="0" fontId="13" fillId="5" borderId="24" xfId="0" applyFont="1" applyFill="1" applyBorder="1" applyAlignment="1">
      <alignment horizontal="center" vertical="center" wrapText="1" readingOrder="1"/>
    </xf>
    <xf numFmtId="0" fontId="16" fillId="6" borderId="22" xfId="0" applyFont="1" applyFill="1" applyBorder="1" applyAlignment="1">
      <alignment horizontal="center" vertical="center" wrapText="1" readingOrder="1"/>
    </xf>
    <xf numFmtId="0" fontId="13" fillId="5" borderId="22" xfId="0" applyFont="1" applyFill="1" applyBorder="1" applyAlignment="1">
      <alignment horizontal="center" vertical="center" wrapText="1" readingOrder="1"/>
    </xf>
    <xf numFmtId="0" fontId="13" fillId="7" borderId="22" xfId="0" applyFont="1" applyFill="1" applyBorder="1" applyAlignment="1">
      <alignment horizontal="center" vertical="center" wrapText="1" readingOrder="1"/>
    </xf>
    <xf numFmtId="0" fontId="13" fillId="5" borderId="25" xfId="0" applyFont="1" applyFill="1" applyBorder="1" applyAlignment="1">
      <alignment horizontal="center" vertical="center" wrapText="1" readingOrder="1"/>
    </xf>
    <xf numFmtId="0" fontId="13" fillId="5" borderId="26" xfId="0" applyFont="1" applyFill="1" applyBorder="1" applyAlignment="1">
      <alignment horizontal="center" vertical="center" wrapText="1" readingOrder="1"/>
    </xf>
    <xf numFmtId="0" fontId="13" fillId="7" borderId="26" xfId="0" applyFont="1" applyFill="1" applyBorder="1" applyAlignment="1">
      <alignment horizontal="center" vertical="center" wrapText="1" readingOrder="1"/>
    </xf>
    <xf numFmtId="0" fontId="13" fillId="5" borderId="30" xfId="0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4" fontId="13" fillId="5" borderId="14" xfId="0" applyNumberFormat="1" applyFont="1" applyFill="1" applyBorder="1" applyAlignment="1">
      <alignment horizontal="right" vertical="center" wrapText="1" readingOrder="1"/>
    </xf>
    <xf numFmtId="4" fontId="13" fillId="7" borderId="14" xfId="0" applyNumberFormat="1" applyFont="1" applyFill="1" applyBorder="1" applyAlignment="1">
      <alignment horizontal="right" vertical="center" wrapText="1" readingOrder="1"/>
    </xf>
    <xf numFmtId="0" fontId="0" fillId="9" borderId="0" xfId="0" applyFill="1"/>
    <xf numFmtId="0" fontId="0" fillId="9" borderId="0" xfId="0" applyFill="1" applyAlignment="1">
      <alignment wrapText="1"/>
    </xf>
    <xf numFmtId="4" fontId="0" fillId="9" borderId="0" xfId="0" applyNumberFormat="1" applyFill="1"/>
    <xf numFmtId="49" fontId="0" fillId="9" borderId="0" xfId="0" applyNumberFormat="1" applyFill="1" applyAlignment="1">
      <alignment horizontal="right"/>
    </xf>
    <xf numFmtId="49" fontId="0" fillId="9" borderId="0" xfId="0" applyNumberFormat="1" applyFill="1" applyAlignment="1">
      <alignment horizontal="right" wrapText="1"/>
    </xf>
    <xf numFmtId="16" fontId="0" fillId="0" borderId="0" xfId="0" applyNumberFormat="1"/>
    <xf numFmtId="0" fontId="0" fillId="10" borderId="0" xfId="0" applyFill="1"/>
    <xf numFmtId="0" fontId="0" fillId="9" borderId="14" xfId="0" applyFill="1" applyBorder="1" applyAlignment="1">
      <alignment horizontal="center"/>
    </xf>
    <xf numFmtId="4" fontId="0" fillId="9" borderId="14" xfId="0" applyNumberFormat="1" applyFill="1" applyBorder="1"/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3" fillId="5" borderId="14" xfId="0" applyNumberFormat="1" applyFont="1" applyFill="1" applyBorder="1" applyAlignment="1">
      <alignment horizontal="right" vertical="center" wrapText="1" readingOrder="1"/>
    </xf>
    <xf numFmtId="4" fontId="13" fillId="5" borderId="22" xfId="0" applyNumberFormat="1" applyFont="1" applyFill="1" applyBorder="1" applyAlignment="1">
      <alignment horizontal="right" vertical="center" wrapText="1" readingOrder="1"/>
    </xf>
    <xf numFmtId="4" fontId="13" fillId="5" borderId="20" xfId="0" applyNumberFormat="1" applyFont="1" applyFill="1" applyBorder="1" applyAlignment="1">
      <alignment horizontal="right" vertical="center" wrapText="1" readingOrder="1"/>
    </xf>
    <xf numFmtId="4" fontId="13" fillId="7" borderId="14" xfId="0" applyNumberFormat="1" applyFont="1" applyFill="1" applyBorder="1" applyAlignment="1">
      <alignment horizontal="center" vertical="center" wrapText="1" readingOrder="1"/>
    </xf>
    <xf numFmtId="4" fontId="13" fillId="7" borderId="22" xfId="0" applyNumberFormat="1" applyFont="1" applyFill="1" applyBorder="1" applyAlignment="1">
      <alignment horizontal="center" vertical="center" wrapText="1" readingOrder="1"/>
    </xf>
    <xf numFmtId="4" fontId="13" fillId="7" borderId="20" xfId="0" applyNumberFormat="1" applyFont="1" applyFill="1" applyBorder="1" applyAlignment="1">
      <alignment horizontal="center" vertical="center" wrapText="1" readingOrder="1"/>
    </xf>
    <xf numFmtId="4" fontId="13" fillId="5" borderId="24" xfId="0" applyNumberFormat="1" applyFont="1" applyFill="1" applyBorder="1" applyAlignment="1">
      <alignment horizontal="center" vertical="center" wrapText="1" readingOrder="1"/>
    </xf>
    <xf numFmtId="4" fontId="13" fillId="5" borderId="25" xfId="0" applyNumberFormat="1" applyFont="1" applyFill="1" applyBorder="1" applyAlignment="1">
      <alignment horizontal="center" vertical="center" wrapText="1" readingOrder="1"/>
    </xf>
    <xf numFmtId="4" fontId="13" fillId="5" borderId="23" xfId="0" applyNumberFormat="1" applyFont="1" applyFill="1" applyBorder="1" applyAlignment="1">
      <alignment horizontal="center" vertical="center" wrapText="1" readingOrder="1"/>
    </xf>
    <xf numFmtId="4" fontId="13" fillId="7" borderId="14" xfId="0" applyNumberFormat="1" applyFont="1" applyFill="1" applyBorder="1" applyAlignment="1">
      <alignment horizontal="right" vertical="center" wrapText="1" readingOrder="1"/>
    </xf>
    <xf numFmtId="4" fontId="13" fillId="7" borderId="22" xfId="0" applyNumberFormat="1" applyFont="1" applyFill="1" applyBorder="1" applyAlignment="1">
      <alignment horizontal="right" vertical="center" wrapText="1" readingOrder="1"/>
    </xf>
    <xf numFmtId="4" fontId="14" fillId="7" borderId="20" xfId="0" applyNumberFormat="1" applyFont="1" applyFill="1" applyBorder="1" applyAlignment="1">
      <alignment horizontal="right" vertical="center" wrapText="1" readingOrder="1"/>
    </xf>
    <xf numFmtId="4" fontId="14" fillId="5" borderId="20" xfId="0" applyNumberFormat="1" applyFont="1" applyFill="1" applyBorder="1" applyAlignment="1">
      <alignment horizontal="right" vertical="center" wrapText="1" readingOrder="1"/>
    </xf>
    <xf numFmtId="0" fontId="17" fillId="4" borderId="17" xfId="0" applyFont="1" applyFill="1" applyBorder="1" applyAlignment="1">
      <alignment horizontal="center" vertical="center" wrapText="1" readingOrder="1"/>
    </xf>
    <xf numFmtId="0" fontId="17" fillId="4" borderId="18" xfId="0" applyFont="1" applyFill="1" applyBorder="1" applyAlignment="1">
      <alignment horizontal="center" vertical="center" wrapText="1" readingOrder="1"/>
    </xf>
    <xf numFmtId="0" fontId="17" fillId="4" borderId="19" xfId="0" applyFont="1" applyFill="1" applyBorder="1" applyAlignment="1">
      <alignment horizontal="center" vertical="center" wrapText="1" readingOrder="1"/>
    </xf>
    <xf numFmtId="0" fontId="17" fillId="6" borderId="17" xfId="0" applyFont="1" applyFill="1" applyBorder="1" applyAlignment="1">
      <alignment horizontal="center" vertical="center" wrapText="1" readingOrder="1"/>
    </xf>
    <xf numFmtId="0" fontId="17" fillId="6" borderId="18" xfId="0" applyFont="1" applyFill="1" applyBorder="1" applyAlignment="1">
      <alignment horizontal="center" vertical="center" wrapText="1" readingOrder="1"/>
    </xf>
    <xf numFmtId="0" fontId="17" fillId="6" borderId="19" xfId="0" applyFont="1" applyFill="1" applyBorder="1" applyAlignment="1">
      <alignment horizontal="center" vertical="center" wrapText="1" readingOrder="1"/>
    </xf>
    <xf numFmtId="0" fontId="16" fillId="4" borderId="15" xfId="0" applyFont="1" applyFill="1" applyBorder="1" applyAlignment="1">
      <alignment horizontal="center" vertical="center" wrapText="1" readingOrder="1"/>
    </xf>
    <xf numFmtId="0" fontId="16" fillId="4" borderId="21" xfId="0" applyFont="1" applyFill="1" applyBorder="1" applyAlignment="1">
      <alignment horizontal="center" vertical="center" wrapText="1" readingOrder="1"/>
    </xf>
    <xf numFmtId="0" fontId="16" fillId="6" borderId="26" xfId="0" applyFont="1" applyFill="1" applyBorder="1" applyAlignment="1">
      <alignment horizontal="center" vertical="center" wrapText="1" readingOrder="1"/>
    </xf>
    <xf numFmtId="0" fontId="16" fillId="6" borderId="16" xfId="0" applyFont="1" applyFill="1" applyBorder="1" applyAlignment="1">
      <alignment horizontal="center" vertical="center" wrapText="1" readingOrder="1"/>
    </xf>
    <xf numFmtId="0" fontId="15" fillId="2" borderId="27" xfId="0" applyFont="1" applyFill="1" applyBorder="1" applyAlignment="1">
      <alignment horizontal="center" vertical="center" wrapText="1" readingOrder="1"/>
    </xf>
    <xf numFmtId="0" fontId="15" fillId="2" borderId="11" xfId="0" applyFont="1" applyFill="1" applyBorder="1" applyAlignment="1">
      <alignment horizontal="center" vertical="center" wrapText="1" readingOrder="1"/>
    </xf>
    <xf numFmtId="0" fontId="15" fillId="2" borderId="28" xfId="0" applyFont="1" applyFill="1" applyBorder="1" applyAlignment="1">
      <alignment horizontal="center" vertical="center" wrapText="1" readingOrder="1"/>
    </xf>
    <xf numFmtId="0" fontId="15" fillId="2" borderId="29" xfId="0" applyFont="1" applyFill="1" applyBorder="1" applyAlignment="1">
      <alignment horizontal="center" vertical="center" wrapText="1" readingOrder="1"/>
    </xf>
    <xf numFmtId="0" fontId="15" fillId="2" borderId="0" xfId="0" applyFont="1" applyFill="1" applyBorder="1" applyAlignment="1">
      <alignment horizontal="center" vertical="center" wrapText="1" readingOrder="1"/>
    </xf>
    <xf numFmtId="0" fontId="15" fillId="2" borderId="7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5" fillId="2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34" sqref="B34"/>
    </sheetView>
  </sheetViews>
  <sheetFormatPr defaultRowHeight="15" x14ac:dyDescent="0.25"/>
  <cols>
    <col min="1" max="1" width="28.42578125" customWidth="1"/>
    <col min="2" max="2" width="15" bestFit="1" customWidth="1"/>
    <col min="3" max="3" width="18.140625" bestFit="1" customWidth="1"/>
    <col min="4" max="4" width="13.42578125" customWidth="1"/>
    <col min="5" max="5" width="17.85546875" customWidth="1"/>
    <col min="6" max="6" width="18.42578125" customWidth="1"/>
    <col min="7" max="7" width="19.28515625" customWidth="1"/>
    <col min="8" max="8" width="19" customWidth="1"/>
  </cols>
  <sheetData>
    <row r="1" spans="1:9" ht="15.75" thickBot="1" x14ac:dyDescent="0.3">
      <c r="A1" s="52" t="s">
        <v>0</v>
      </c>
      <c r="B1" s="53"/>
      <c r="C1" s="54"/>
    </row>
    <row r="2" spans="1:9" ht="15.75" thickBot="1" x14ac:dyDescent="0.3">
      <c r="A2" s="52" t="s">
        <v>1</v>
      </c>
      <c r="B2" s="53"/>
      <c r="C2" s="54"/>
    </row>
    <row r="3" spans="1:9" ht="15.75" thickBot="1" x14ac:dyDescent="0.3">
      <c r="A3" s="52" t="s">
        <v>2</v>
      </c>
      <c r="B3" s="53"/>
      <c r="C3" s="54"/>
    </row>
    <row r="4" spans="1:9" ht="26.25" customHeight="1" thickBot="1" x14ac:dyDescent="0.3">
      <c r="A4" s="52" t="s">
        <v>3</v>
      </c>
      <c r="B4" s="53"/>
      <c r="C4" s="54"/>
    </row>
    <row r="5" spans="1:9" x14ac:dyDescent="0.25">
      <c r="A5" t="s">
        <v>31</v>
      </c>
      <c r="B5" s="14">
        <v>334368</v>
      </c>
    </row>
    <row r="6" spans="1:9" ht="30" customHeight="1" x14ac:dyDescent="0.25">
      <c r="A6" s="51" t="s">
        <v>4</v>
      </c>
      <c r="B6" s="51"/>
      <c r="C6" s="51"/>
      <c r="D6" s="51"/>
      <c r="E6" s="51"/>
      <c r="F6" s="51"/>
      <c r="G6" s="51"/>
      <c r="H6" s="51"/>
    </row>
    <row r="7" spans="1:9" ht="15.75" thickBot="1" x14ac:dyDescent="0.3"/>
    <row r="8" spans="1:9" ht="15.75" thickBot="1" x14ac:dyDescent="0.3">
      <c r="A8" s="1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3"/>
    </row>
    <row r="9" spans="1:9" ht="27.75" customHeight="1" x14ac:dyDescent="0.25">
      <c r="A9" s="55" t="s">
        <v>13</v>
      </c>
      <c r="B9" s="4" t="s">
        <v>14</v>
      </c>
      <c r="C9" s="55" t="s">
        <v>27</v>
      </c>
      <c r="D9" s="55" t="s">
        <v>28</v>
      </c>
      <c r="E9" s="55" t="s">
        <v>16</v>
      </c>
      <c r="F9" s="55" t="s">
        <v>29</v>
      </c>
      <c r="G9" s="55" t="s">
        <v>30</v>
      </c>
      <c r="H9" s="58" t="s">
        <v>17</v>
      </c>
      <c r="I9" s="61"/>
    </row>
    <row r="10" spans="1:9" x14ac:dyDescent="0.25">
      <c r="A10" s="56"/>
      <c r="B10" s="5"/>
      <c r="C10" s="56"/>
      <c r="D10" s="56"/>
      <c r="E10" s="56"/>
      <c r="F10" s="56"/>
      <c r="G10" s="56"/>
      <c r="H10" s="59"/>
      <c r="I10" s="61"/>
    </row>
    <row r="11" spans="1:9" ht="15.75" customHeight="1" x14ac:dyDescent="0.25">
      <c r="A11" s="56"/>
      <c r="B11" s="4" t="s">
        <v>15</v>
      </c>
      <c r="C11" s="56"/>
      <c r="D11" s="56"/>
      <c r="E11" s="56"/>
      <c r="F11" s="56"/>
      <c r="G11" s="56"/>
      <c r="H11" s="59"/>
      <c r="I11" s="61"/>
    </row>
    <row r="12" spans="1:9" ht="15" customHeight="1" x14ac:dyDescent="0.25">
      <c r="A12" s="56"/>
      <c r="B12" s="5"/>
      <c r="C12" s="56"/>
      <c r="D12" s="56"/>
      <c r="E12" s="56"/>
      <c r="F12" s="56"/>
      <c r="G12" s="56"/>
      <c r="H12" s="59"/>
      <c r="I12" s="62"/>
    </row>
    <row r="13" spans="1:9" ht="15.75" thickBot="1" x14ac:dyDescent="0.3">
      <c r="A13" s="56"/>
      <c r="B13" s="6"/>
      <c r="C13" s="56"/>
      <c r="D13" s="57"/>
      <c r="E13" s="57"/>
      <c r="F13" s="57"/>
      <c r="G13" s="57"/>
      <c r="H13" s="59"/>
      <c r="I13" s="62"/>
    </row>
    <row r="14" spans="1:9" ht="15.75" thickBot="1" x14ac:dyDescent="0.3">
      <c r="A14" s="64"/>
      <c r="B14" s="7"/>
      <c r="C14" s="64"/>
      <c r="D14" s="8"/>
      <c r="E14" s="8"/>
      <c r="F14" s="8"/>
      <c r="G14" s="8"/>
      <c r="H14" s="60"/>
      <c r="I14" s="9"/>
    </row>
    <row r="15" spans="1:9" ht="15.75" thickBot="1" x14ac:dyDescent="0.3">
      <c r="A15" s="10" t="s">
        <v>25</v>
      </c>
      <c r="B15" s="11" t="s">
        <v>26</v>
      </c>
      <c r="C15" s="13">
        <v>36387</v>
      </c>
      <c r="D15" s="13">
        <v>43618</v>
      </c>
      <c r="E15" s="11">
        <v>19.809999999999999</v>
      </c>
      <c r="F15" s="11" t="s">
        <v>32</v>
      </c>
      <c r="G15" s="11">
        <v>15</v>
      </c>
      <c r="H15" s="15">
        <f>G15*B5</f>
        <v>5015520</v>
      </c>
      <c r="I15" s="3"/>
    </row>
    <row r="16" spans="1:9" ht="15.75" thickBot="1" x14ac:dyDescent="0.3">
      <c r="A16" s="10" t="s">
        <v>25</v>
      </c>
      <c r="B16" s="11" t="s">
        <v>26</v>
      </c>
      <c r="C16" s="13">
        <v>36388</v>
      </c>
      <c r="D16" s="13">
        <v>43619</v>
      </c>
      <c r="E16" s="11">
        <v>19.809999999999999</v>
      </c>
      <c r="F16" s="11" t="s">
        <v>33</v>
      </c>
      <c r="G16" s="11">
        <v>19.809999999999999</v>
      </c>
      <c r="H16" s="15">
        <f>B5*G16</f>
        <v>6623830.0799999991</v>
      </c>
      <c r="I16" s="3"/>
    </row>
    <row r="17" spans="1:10" ht="15.75" thickBot="1" x14ac:dyDescent="0.3">
      <c r="A17" s="10" t="s">
        <v>18</v>
      </c>
      <c r="B17" s="11"/>
      <c r="C17" s="11"/>
      <c r="D17" s="11"/>
      <c r="E17" s="11"/>
      <c r="F17" s="11"/>
      <c r="G17" s="11"/>
      <c r="H17" s="11"/>
      <c r="I17" s="3"/>
    </row>
    <row r="18" spans="1:10" x14ac:dyDescent="0.25">
      <c r="A18" s="63" t="s">
        <v>19</v>
      </c>
      <c r="B18" s="63"/>
      <c r="C18" s="63"/>
      <c r="D18" s="63"/>
      <c r="E18" s="63"/>
    </row>
    <row r="19" spans="1:10" x14ac:dyDescent="0.25">
      <c r="A19" s="12" t="s">
        <v>20</v>
      </c>
      <c r="B19" s="12" t="s">
        <v>21</v>
      </c>
      <c r="C19" s="12" t="s">
        <v>21</v>
      </c>
      <c r="D19" s="12" t="s">
        <v>21</v>
      </c>
      <c r="E19" s="12" t="s">
        <v>21</v>
      </c>
    </row>
    <row r="20" spans="1:10" x14ac:dyDescent="0.25">
      <c r="A20" s="12" t="s">
        <v>22</v>
      </c>
      <c r="B20" s="12" t="s">
        <v>22</v>
      </c>
      <c r="C20" s="12" t="s">
        <v>22</v>
      </c>
      <c r="D20" s="12" t="s">
        <v>22</v>
      </c>
      <c r="E20" s="12" t="s">
        <v>22</v>
      </c>
    </row>
    <row r="21" spans="1:10" x14ac:dyDescent="0.25">
      <c r="A21" s="12" t="s">
        <v>23</v>
      </c>
      <c r="B21" s="12" t="s">
        <v>23</v>
      </c>
      <c r="C21" s="12" t="s">
        <v>23</v>
      </c>
      <c r="D21" s="12" t="s">
        <v>23</v>
      </c>
      <c r="E21" s="12" t="s">
        <v>23</v>
      </c>
    </row>
    <row r="22" spans="1:10" x14ac:dyDescent="0.25">
      <c r="A22" s="12" t="s">
        <v>24</v>
      </c>
      <c r="B22" s="12" t="s">
        <v>24</v>
      </c>
      <c r="C22" s="12" t="s">
        <v>24</v>
      </c>
      <c r="D22" s="12" t="s">
        <v>24</v>
      </c>
      <c r="E22" s="12" t="s">
        <v>24</v>
      </c>
    </row>
    <row r="23" spans="1:10" hidden="1" x14ac:dyDescent="0.25">
      <c r="G23">
        <f>E15/365</f>
        <v>5.4273972602739723E-2</v>
      </c>
      <c r="H23">
        <v>19</v>
      </c>
      <c r="I23">
        <f>G23-H23</f>
        <v>-18.94572602739726</v>
      </c>
      <c r="J23">
        <v>365</v>
      </c>
    </row>
    <row r="24" spans="1:10" hidden="1" x14ac:dyDescent="0.25">
      <c r="I24">
        <f>I23*J23</f>
        <v>-6915.19</v>
      </c>
    </row>
    <row r="25" spans="1:10" hidden="1" x14ac:dyDescent="0.25"/>
  </sheetData>
  <mergeCells count="15">
    <mergeCell ref="G9:G13"/>
    <mergeCell ref="H9:H14"/>
    <mergeCell ref="I9:I11"/>
    <mergeCell ref="I12:I13"/>
    <mergeCell ref="A18:E18"/>
    <mergeCell ref="A9:A14"/>
    <mergeCell ref="C9:C14"/>
    <mergeCell ref="D9:D13"/>
    <mergeCell ref="E9:E13"/>
    <mergeCell ref="F9:F13"/>
    <mergeCell ref="A6:H6"/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workbookViewId="0">
      <selection activeCell="H20" sqref="H20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3" width="22.28515625" bestFit="1" customWidth="1"/>
    <col min="4" max="4" width="18.7109375" bestFit="1" customWidth="1"/>
  </cols>
  <sheetData>
    <row r="3" spans="1:4" x14ac:dyDescent="0.25">
      <c r="A3" t="s">
        <v>42</v>
      </c>
      <c r="B3" t="s">
        <v>43</v>
      </c>
      <c r="C3" t="s">
        <v>44</v>
      </c>
    </row>
    <row r="4" spans="1:4" x14ac:dyDescent="0.25">
      <c r="C4" t="s">
        <v>45</v>
      </c>
    </row>
    <row r="5" spans="1:4" x14ac:dyDescent="0.25">
      <c r="C5" t="s">
        <v>46</v>
      </c>
    </row>
    <row r="6" spans="1:4" x14ac:dyDescent="0.25">
      <c r="B6" t="s">
        <v>47</v>
      </c>
      <c r="C6" t="s">
        <v>48</v>
      </c>
      <c r="D6" t="s">
        <v>50</v>
      </c>
    </row>
    <row r="7" spans="1:4" x14ac:dyDescent="0.25">
      <c r="C7" t="s">
        <v>49</v>
      </c>
    </row>
    <row r="13" spans="1:4" x14ac:dyDescent="0.25">
      <c r="A13" t="s">
        <v>34</v>
      </c>
      <c r="B13" t="s">
        <v>35</v>
      </c>
      <c r="C13" t="s">
        <v>37</v>
      </c>
    </row>
    <row r="14" spans="1:4" x14ac:dyDescent="0.25">
      <c r="B14" t="s">
        <v>26</v>
      </c>
      <c r="C14" t="s">
        <v>38</v>
      </c>
    </row>
    <row r="15" spans="1:4" x14ac:dyDescent="0.25">
      <c r="B15" t="s">
        <v>36</v>
      </c>
      <c r="C15" t="s">
        <v>39</v>
      </c>
    </row>
    <row r="16" spans="1:4" x14ac:dyDescent="0.25">
      <c r="C16" t="s">
        <v>40</v>
      </c>
    </row>
    <row r="17" spans="3:3" x14ac:dyDescent="0.25">
      <c r="C1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B1" workbookViewId="0">
      <selection activeCell="M15" sqref="M15"/>
    </sheetView>
  </sheetViews>
  <sheetFormatPr defaultRowHeight="15" x14ac:dyDescent="0.25"/>
  <cols>
    <col min="1" max="1" width="18.5703125" customWidth="1"/>
    <col min="2" max="2" width="6" customWidth="1"/>
    <col min="3" max="3" width="8.85546875" bestFit="1" customWidth="1"/>
    <col min="4" max="4" width="6.85546875" customWidth="1"/>
    <col min="5" max="5" width="25.42578125" customWidth="1"/>
    <col min="6" max="6" width="14.5703125" customWidth="1"/>
    <col min="7" max="7" width="19" customWidth="1"/>
    <col min="8" max="9" width="14.5703125" customWidth="1"/>
    <col min="10" max="10" width="21.85546875" customWidth="1"/>
    <col min="11" max="11" width="22.140625" customWidth="1"/>
    <col min="12" max="12" width="17.42578125" customWidth="1"/>
    <col min="13" max="13" width="21.28515625" customWidth="1"/>
    <col min="14" max="14" width="15.42578125" customWidth="1"/>
    <col min="15" max="15" width="14.5703125" customWidth="1"/>
    <col min="16" max="16" width="12.7109375" bestFit="1" customWidth="1"/>
  </cols>
  <sheetData>
    <row r="1" spans="1:16" ht="23.25" customHeight="1" x14ac:dyDescent="0.25">
      <c r="A1" s="88" t="s">
        <v>85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6" ht="23.25" customHeight="1" thickBot="1" x14ac:dyDescent="0.3">
      <c r="A2" s="91"/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6" ht="21" x14ac:dyDescent="0.25">
      <c r="A3" s="94" t="s">
        <v>53</v>
      </c>
      <c r="B3" s="78" t="s">
        <v>51</v>
      </c>
      <c r="C3" s="79"/>
      <c r="D3" s="79"/>
      <c r="E3" s="79"/>
      <c r="F3" s="79"/>
      <c r="G3" s="80"/>
      <c r="H3" s="81" t="s">
        <v>52</v>
      </c>
      <c r="I3" s="82"/>
      <c r="J3" s="82"/>
      <c r="K3" s="83"/>
      <c r="O3" t="s">
        <v>73</v>
      </c>
      <c r="P3" s="17">
        <v>60742537</v>
      </c>
    </row>
    <row r="4" spans="1:16" ht="90" x14ac:dyDescent="0.25">
      <c r="A4" s="95"/>
      <c r="B4" s="27" t="s">
        <v>54</v>
      </c>
      <c r="C4" s="24" t="s">
        <v>55</v>
      </c>
      <c r="D4" s="24" t="s">
        <v>56</v>
      </c>
      <c r="E4" s="24" t="s">
        <v>82</v>
      </c>
      <c r="F4" s="84" t="s">
        <v>84</v>
      </c>
      <c r="G4" s="85"/>
      <c r="H4" s="86" t="s">
        <v>83</v>
      </c>
      <c r="I4" s="87"/>
      <c r="J4" s="26" t="s">
        <v>57</v>
      </c>
      <c r="K4" s="32" t="s">
        <v>58</v>
      </c>
      <c r="L4" s="42"/>
      <c r="M4" s="43" t="s">
        <v>99</v>
      </c>
      <c r="N4" s="39" t="s">
        <v>98</v>
      </c>
      <c r="O4" t="s">
        <v>75</v>
      </c>
      <c r="P4" t="s">
        <v>47</v>
      </c>
    </row>
    <row r="5" spans="1:16" ht="23.25" customHeight="1" x14ac:dyDescent="0.25">
      <c r="A5" s="36" t="s">
        <v>59</v>
      </c>
      <c r="B5" s="28">
        <v>0.5</v>
      </c>
      <c r="C5" s="21">
        <v>0.1</v>
      </c>
      <c r="D5" s="21">
        <v>0.75</v>
      </c>
      <c r="E5" s="22">
        <f>H5*20/100</f>
        <v>24297014.800000001</v>
      </c>
      <c r="F5" s="65">
        <f>H5*O5/100</f>
        <v>6074253.7000000002</v>
      </c>
      <c r="G5" s="66"/>
      <c r="H5" s="77">
        <f>P3*2</f>
        <v>121485074</v>
      </c>
      <c r="I5" s="65"/>
      <c r="J5" s="21">
        <v>50</v>
      </c>
      <c r="K5" s="33">
        <v>8</v>
      </c>
      <c r="L5" s="42"/>
      <c r="M5" s="42" t="s">
        <v>100</v>
      </c>
      <c r="N5" s="18">
        <v>2</v>
      </c>
      <c r="O5" s="20">
        <v>5</v>
      </c>
      <c r="P5" s="16">
        <v>0.2</v>
      </c>
    </row>
    <row r="6" spans="1:16" ht="23.25" customHeight="1" x14ac:dyDescent="0.25">
      <c r="A6" s="37" t="s">
        <v>60</v>
      </c>
      <c r="B6" s="29">
        <v>0.5</v>
      </c>
      <c r="C6" s="23">
        <v>0.1</v>
      </c>
      <c r="D6" s="23">
        <v>0.75</v>
      </c>
      <c r="E6" s="25">
        <f>H6*20/100</f>
        <v>17007910.359999999</v>
      </c>
      <c r="F6" s="74">
        <f t="shared" ref="F6:F11" si="0">H6*O6/100</f>
        <v>4251977.59</v>
      </c>
      <c r="G6" s="75"/>
      <c r="H6" s="76">
        <f>P3*7/5</f>
        <v>85039551.799999997</v>
      </c>
      <c r="I6" s="74"/>
      <c r="J6" s="23">
        <v>24</v>
      </c>
      <c r="K6" s="34">
        <v>6</v>
      </c>
      <c r="L6" s="42">
        <v>1</v>
      </c>
      <c r="M6" s="44">
        <f>H6*L6</f>
        <v>85039551.799999997</v>
      </c>
      <c r="N6" s="18" t="s">
        <v>70</v>
      </c>
      <c r="O6" s="20">
        <v>5</v>
      </c>
      <c r="P6" s="16">
        <v>0.2</v>
      </c>
    </row>
    <row r="7" spans="1:16" ht="23.25" customHeight="1" x14ac:dyDescent="0.25">
      <c r="A7" s="36" t="s">
        <v>61</v>
      </c>
      <c r="B7" s="28">
        <v>0.5</v>
      </c>
      <c r="C7" s="21">
        <v>0.1</v>
      </c>
      <c r="D7" s="21">
        <v>0.75</v>
      </c>
      <c r="E7" s="22">
        <f>H7*20/100</f>
        <v>12148507.4</v>
      </c>
      <c r="F7" s="65">
        <f t="shared" si="0"/>
        <v>3037126.85</v>
      </c>
      <c r="G7" s="66"/>
      <c r="H7" s="67">
        <f>P3</f>
        <v>60742537</v>
      </c>
      <c r="I7" s="65"/>
      <c r="J7" s="21">
        <v>12</v>
      </c>
      <c r="K7" s="33">
        <v>3</v>
      </c>
      <c r="L7" s="42">
        <v>1</v>
      </c>
      <c r="M7" s="44">
        <f>H7*L7</f>
        <v>60742537</v>
      </c>
      <c r="N7" s="18">
        <v>1</v>
      </c>
      <c r="O7" s="20">
        <v>5</v>
      </c>
      <c r="P7" s="16">
        <v>0.2</v>
      </c>
    </row>
    <row r="8" spans="1:16" ht="23.25" customHeight="1" x14ac:dyDescent="0.25">
      <c r="A8" s="37" t="s">
        <v>62</v>
      </c>
      <c r="B8" s="29">
        <v>0.5</v>
      </c>
      <c r="C8" s="23">
        <v>0.1</v>
      </c>
      <c r="D8" s="23">
        <v>0.75</v>
      </c>
      <c r="E8" s="25">
        <f>H8*20/100</f>
        <v>8099004.9333333327</v>
      </c>
      <c r="F8" s="74">
        <f t="shared" si="0"/>
        <v>2024751.2333333332</v>
      </c>
      <c r="G8" s="75"/>
      <c r="H8" s="76">
        <f>P3*2/3</f>
        <v>40495024.666666664</v>
      </c>
      <c r="I8" s="74"/>
      <c r="J8" s="23">
        <v>9</v>
      </c>
      <c r="K8" s="34">
        <v>2</v>
      </c>
      <c r="L8" s="42">
        <v>1</v>
      </c>
      <c r="M8" s="44">
        <f>H8*L8</f>
        <v>40495024.666666664</v>
      </c>
      <c r="N8" s="18" t="s">
        <v>71</v>
      </c>
      <c r="O8" s="20">
        <v>5</v>
      </c>
      <c r="P8" s="16">
        <v>0.2</v>
      </c>
    </row>
    <row r="9" spans="1:16" ht="23.25" customHeight="1" x14ac:dyDescent="0.25">
      <c r="A9" s="36" t="s">
        <v>63</v>
      </c>
      <c r="B9" s="28">
        <v>0.5</v>
      </c>
      <c r="C9" s="21">
        <v>0.1</v>
      </c>
      <c r="D9" s="21">
        <v>0.75</v>
      </c>
      <c r="E9" s="22">
        <f>H9*20/100</f>
        <v>4049502.4666666663</v>
      </c>
      <c r="F9" s="65">
        <f t="shared" si="0"/>
        <v>1012375.6166666666</v>
      </c>
      <c r="G9" s="66"/>
      <c r="H9" s="77">
        <f>P3/3</f>
        <v>20247512.333333332</v>
      </c>
      <c r="I9" s="65"/>
      <c r="J9" s="21">
        <v>6</v>
      </c>
      <c r="K9" s="33">
        <v>2</v>
      </c>
      <c r="L9" s="42">
        <v>1</v>
      </c>
      <c r="M9" s="44">
        <f>H9*L9</f>
        <v>20247512.333333332</v>
      </c>
      <c r="N9" s="19" t="s">
        <v>74</v>
      </c>
      <c r="O9" s="20">
        <v>5</v>
      </c>
      <c r="P9" s="16">
        <v>0.2</v>
      </c>
    </row>
    <row r="10" spans="1:16" ht="23.25" customHeight="1" x14ac:dyDescent="0.25">
      <c r="A10" s="37" t="s">
        <v>64</v>
      </c>
      <c r="B10" s="29">
        <v>0.5</v>
      </c>
      <c r="C10" s="23">
        <v>0.1</v>
      </c>
      <c r="D10" s="23">
        <v>0.75</v>
      </c>
      <c r="E10" s="25">
        <f>H10*10/100</f>
        <v>607425.37</v>
      </c>
      <c r="F10" s="74">
        <f t="shared" si="0"/>
        <v>303712.685</v>
      </c>
      <c r="G10" s="75"/>
      <c r="H10" s="76">
        <f>P3/10</f>
        <v>6074253.7000000002</v>
      </c>
      <c r="I10" s="74"/>
      <c r="J10" s="23">
        <v>3</v>
      </c>
      <c r="K10" s="34">
        <v>1</v>
      </c>
      <c r="L10" s="42">
        <v>2</v>
      </c>
      <c r="M10" s="44">
        <f>H10*L10</f>
        <v>12148507.4</v>
      </c>
      <c r="N10" s="18" t="s">
        <v>72</v>
      </c>
      <c r="O10" s="20">
        <v>5</v>
      </c>
      <c r="P10" s="16">
        <v>0.1</v>
      </c>
    </row>
    <row r="11" spans="1:16" ht="23.25" customHeight="1" x14ac:dyDescent="0.25">
      <c r="A11" s="36" t="s">
        <v>65</v>
      </c>
      <c r="B11" s="28" t="s">
        <v>66</v>
      </c>
      <c r="C11" s="21" t="s">
        <v>66</v>
      </c>
      <c r="D11" s="21" t="s">
        <v>66</v>
      </c>
      <c r="E11" s="21" t="s">
        <v>66</v>
      </c>
      <c r="F11" s="65">
        <f t="shared" si="0"/>
        <v>212598.87949999998</v>
      </c>
      <c r="G11" s="66"/>
      <c r="H11" s="67">
        <f>P3*7/100</f>
        <v>4251977.59</v>
      </c>
      <c r="I11" s="65"/>
      <c r="J11" s="21">
        <v>1</v>
      </c>
      <c r="K11" s="33">
        <v>1</v>
      </c>
      <c r="L11" s="45" t="s">
        <v>101</v>
      </c>
      <c r="M11" s="44">
        <f>H11*3/2</f>
        <v>6377966.3849999998</v>
      </c>
      <c r="N11" s="18" t="s">
        <v>67</v>
      </c>
      <c r="O11" s="20">
        <v>5</v>
      </c>
    </row>
    <row r="12" spans="1:16" ht="23.25" customHeight="1" x14ac:dyDescent="0.25">
      <c r="A12" s="37" t="s">
        <v>68</v>
      </c>
      <c r="B12" s="29" t="s">
        <v>66</v>
      </c>
      <c r="C12" s="23" t="s">
        <v>66</v>
      </c>
      <c r="D12" s="23" t="s">
        <v>66</v>
      </c>
      <c r="E12" s="23" t="s">
        <v>66</v>
      </c>
      <c r="F12" s="68" t="s">
        <v>66</v>
      </c>
      <c r="G12" s="69"/>
      <c r="H12" s="70" t="s">
        <v>66</v>
      </c>
      <c r="I12" s="68"/>
      <c r="J12" s="23" t="s">
        <v>66</v>
      </c>
      <c r="K12" s="34" t="s">
        <v>66</v>
      </c>
      <c r="L12" s="46" t="s">
        <v>102</v>
      </c>
      <c r="M12" s="44">
        <f>H11*3/5</f>
        <v>2551186.554</v>
      </c>
    </row>
    <row r="13" spans="1:16" ht="23.25" customHeight="1" thickBot="1" x14ac:dyDescent="0.3">
      <c r="A13" s="38" t="s">
        <v>69</v>
      </c>
      <c r="B13" s="30" t="s">
        <v>66</v>
      </c>
      <c r="C13" s="31" t="s">
        <v>66</v>
      </c>
      <c r="D13" s="31" t="s">
        <v>66</v>
      </c>
      <c r="E13" s="31" t="s">
        <v>66</v>
      </c>
      <c r="F13" s="71" t="s">
        <v>66</v>
      </c>
      <c r="G13" s="72"/>
      <c r="H13" s="73" t="s">
        <v>66</v>
      </c>
      <c r="I13" s="71"/>
      <c r="J13" s="31" t="s">
        <v>66</v>
      </c>
      <c r="K13" s="35" t="s">
        <v>66</v>
      </c>
    </row>
    <row r="15" spans="1:16" x14ac:dyDescent="0.25">
      <c r="A15" s="20" t="s">
        <v>79</v>
      </c>
      <c r="B15" t="s">
        <v>77</v>
      </c>
    </row>
    <row r="16" spans="1:16" x14ac:dyDescent="0.25">
      <c r="A16" s="20" t="s">
        <v>80</v>
      </c>
      <c r="B16" t="s">
        <v>78</v>
      </c>
    </row>
    <row r="17" spans="1:2" x14ac:dyDescent="0.25">
      <c r="A17" s="20" t="s">
        <v>81</v>
      </c>
      <c r="B17" t="s">
        <v>76</v>
      </c>
    </row>
    <row r="18" spans="1:2" ht="3" customHeight="1" x14ac:dyDescent="0.25"/>
    <row r="19" spans="1:2" x14ac:dyDescent="0.25">
      <c r="A19" s="20" t="s">
        <v>86</v>
      </c>
    </row>
    <row r="20" spans="1:2" x14ac:dyDescent="0.25">
      <c r="A20" s="20" t="s">
        <v>87</v>
      </c>
      <c r="B20" t="s">
        <v>88</v>
      </c>
    </row>
    <row r="21" spans="1:2" ht="15.75" customHeight="1" x14ac:dyDescent="0.25">
      <c r="B21" t="s">
        <v>97</v>
      </c>
    </row>
    <row r="22" spans="1:2" ht="24" customHeight="1" x14ac:dyDescent="0.25">
      <c r="A22" s="20" t="s">
        <v>89</v>
      </c>
      <c r="B22" t="s">
        <v>90</v>
      </c>
    </row>
    <row r="23" spans="1:2" x14ac:dyDescent="0.25">
      <c r="B23" t="s">
        <v>91</v>
      </c>
    </row>
    <row r="24" spans="1:2" x14ac:dyDescent="0.25">
      <c r="B24" t="s">
        <v>92</v>
      </c>
    </row>
    <row r="25" spans="1:2" ht="8.25" customHeight="1" x14ac:dyDescent="0.25"/>
    <row r="26" spans="1:2" x14ac:dyDescent="0.25">
      <c r="A26" s="20" t="s">
        <v>96</v>
      </c>
      <c r="B26" t="s">
        <v>93</v>
      </c>
    </row>
    <row r="27" spans="1:2" x14ac:dyDescent="0.25">
      <c r="B27" t="s">
        <v>94</v>
      </c>
    </row>
    <row r="28" spans="1:2" x14ac:dyDescent="0.25">
      <c r="B28" t="s">
        <v>95</v>
      </c>
    </row>
  </sheetData>
  <mergeCells count="24">
    <mergeCell ref="B3:G3"/>
    <mergeCell ref="H3:K3"/>
    <mergeCell ref="F4:G4"/>
    <mergeCell ref="H4:I4"/>
    <mergeCell ref="A1:K2"/>
    <mergeCell ref="A3:A4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workbookViewId="0">
      <selection activeCell="M14" sqref="M14"/>
    </sheetView>
  </sheetViews>
  <sheetFormatPr defaultRowHeight="15" x14ac:dyDescent="0.25"/>
  <cols>
    <col min="1" max="1" width="18.5703125" customWidth="1"/>
    <col min="2" max="2" width="6" customWidth="1"/>
    <col min="3" max="3" width="8.85546875" bestFit="1" customWidth="1"/>
    <col min="4" max="4" width="6.85546875" customWidth="1"/>
    <col min="5" max="5" width="25.42578125" customWidth="1"/>
    <col min="6" max="6" width="14.5703125" customWidth="1"/>
    <col min="7" max="7" width="19" customWidth="1"/>
    <col min="8" max="9" width="14.5703125" customWidth="1"/>
    <col min="10" max="10" width="21.85546875" customWidth="1"/>
    <col min="11" max="11" width="22.140625" customWidth="1"/>
    <col min="12" max="12" width="17.42578125" hidden="1" customWidth="1"/>
    <col min="13" max="13" width="21.28515625" customWidth="1"/>
    <col min="14" max="14" width="15.42578125" customWidth="1"/>
    <col min="15" max="15" width="14.5703125" customWidth="1"/>
    <col min="16" max="16" width="12.7109375" bestFit="1" customWidth="1"/>
  </cols>
  <sheetData>
    <row r="1" spans="1:16" ht="23.25" customHeight="1" x14ac:dyDescent="0.25">
      <c r="A1" s="96" t="s">
        <v>103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6" ht="23.25" customHeight="1" thickBot="1" x14ac:dyDescent="0.3">
      <c r="A2" s="96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6" ht="21" x14ac:dyDescent="0.25">
      <c r="A3" s="94" t="s">
        <v>53</v>
      </c>
      <c r="B3" s="78" t="s">
        <v>51</v>
      </c>
      <c r="C3" s="79"/>
      <c r="D3" s="79"/>
      <c r="E3" s="79"/>
      <c r="F3" s="79"/>
      <c r="G3" s="80"/>
      <c r="H3" s="81" t="s">
        <v>52</v>
      </c>
      <c r="I3" s="82"/>
      <c r="J3" s="82"/>
      <c r="K3" s="83"/>
      <c r="M3" s="48"/>
      <c r="O3" t="s">
        <v>73</v>
      </c>
      <c r="P3" s="17">
        <v>65213187</v>
      </c>
    </row>
    <row r="4" spans="1:16" ht="90" x14ac:dyDescent="0.25">
      <c r="A4" s="95"/>
      <c r="B4" s="27" t="s">
        <v>54</v>
      </c>
      <c r="C4" s="24" t="s">
        <v>55</v>
      </c>
      <c r="D4" s="24" t="s">
        <v>56</v>
      </c>
      <c r="E4" s="24" t="s">
        <v>82</v>
      </c>
      <c r="F4" s="84" t="s">
        <v>84</v>
      </c>
      <c r="G4" s="85"/>
      <c r="H4" s="86" t="s">
        <v>83</v>
      </c>
      <c r="I4" s="87"/>
      <c r="J4" s="26" t="s">
        <v>57</v>
      </c>
      <c r="K4" s="32" t="s">
        <v>58</v>
      </c>
      <c r="L4" s="42"/>
      <c r="M4" s="43" t="s">
        <v>106</v>
      </c>
      <c r="N4" s="39" t="s">
        <v>98</v>
      </c>
      <c r="O4" t="s">
        <v>75</v>
      </c>
      <c r="P4" t="s">
        <v>47</v>
      </c>
    </row>
    <row r="5" spans="1:16" ht="23.25" customHeight="1" x14ac:dyDescent="0.25">
      <c r="A5" s="36" t="s">
        <v>59</v>
      </c>
      <c r="B5" s="28">
        <v>0.5</v>
      </c>
      <c r="C5" s="21">
        <v>0.1</v>
      </c>
      <c r="D5" s="21">
        <v>0.75</v>
      </c>
      <c r="E5" s="40">
        <f>H5*20/100</f>
        <v>26085274.800000001</v>
      </c>
      <c r="F5" s="65">
        <f>H5*O5/100</f>
        <v>6521318.7000000002</v>
      </c>
      <c r="G5" s="66"/>
      <c r="H5" s="77">
        <f>P3*2</f>
        <v>130426374</v>
      </c>
      <c r="I5" s="65"/>
      <c r="J5" s="21">
        <v>50</v>
      </c>
      <c r="K5" s="33">
        <v>8</v>
      </c>
      <c r="L5" s="42"/>
      <c r="M5" s="49" t="s">
        <v>100</v>
      </c>
      <c r="N5" s="18">
        <v>2</v>
      </c>
      <c r="O5" s="20">
        <v>5</v>
      </c>
      <c r="P5" s="16">
        <v>0.2</v>
      </c>
    </row>
    <row r="6" spans="1:16" ht="23.25" customHeight="1" x14ac:dyDescent="0.25">
      <c r="A6" s="37" t="s">
        <v>60</v>
      </c>
      <c r="B6" s="29">
        <v>0.5</v>
      </c>
      <c r="C6" s="23">
        <v>0.1</v>
      </c>
      <c r="D6" s="23">
        <v>0.75</v>
      </c>
      <c r="E6" s="41">
        <f>H6*20/100</f>
        <v>18259692.359999999</v>
      </c>
      <c r="F6" s="74">
        <f t="shared" ref="F6:F11" si="0">H6*O6/100</f>
        <v>4564923.09</v>
      </c>
      <c r="G6" s="75"/>
      <c r="H6" s="76">
        <f>P3*7/5</f>
        <v>91298461.799999997</v>
      </c>
      <c r="I6" s="74"/>
      <c r="J6" s="23">
        <v>24</v>
      </c>
      <c r="K6" s="34">
        <v>6</v>
      </c>
      <c r="L6" s="42">
        <v>1</v>
      </c>
      <c r="M6" s="50">
        <f>H6*L6</f>
        <v>91298461.799999997</v>
      </c>
      <c r="N6" s="18" t="s">
        <v>70</v>
      </c>
      <c r="O6" s="20">
        <v>5</v>
      </c>
      <c r="P6" s="16">
        <v>0.2</v>
      </c>
    </row>
    <row r="7" spans="1:16" ht="23.25" customHeight="1" x14ac:dyDescent="0.25">
      <c r="A7" s="36" t="s">
        <v>61</v>
      </c>
      <c r="B7" s="28">
        <v>0.5</v>
      </c>
      <c r="C7" s="21">
        <v>0.1</v>
      </c>
      <c r="D7" s="21">
        <v>0.75</v>
      </c>
      <c r="E7" s="40">
        <f>H7*20/100</f>
        <v>13042637.4</v>
      </c>
      <c r="F7" s="65">
        <f t="shared" si="0"/>
        <v>3260659.35</v>
      </c>
      <c r="G7" s="66"/>
      <c r="H7" s="67">
        <f>P3</f>
        <v>65213187</v>
      </c>
      <c r="I7" s="65"/>
      <c r="J7" s="21">
        <v>12</v>
      </c>
      <c r="K7" s="33">
        <v>3</v>
      </c>
      <c r="L7" s="42">
        <v>1</v>
      </c>
      <c r="M7" s="50">
        <f>H7*L7</f>
        <v>65213187</v>
      </c>
      <c r="N7" s="18">
        <v>1</v>
      </c>
      <c r="O7" s="20">
        <v>5</v>
      </c>
      <c r="P7" s="16">
        <v>0.2</v>
      </c>
    </row>
    <row r="8" spans="1:16" ht="23.25" customHeight="1" x14ac:dyDescent="0.25">
      <c r="A8" s="37" t="s">
        <v>62</v>
      </c>
      <c r="B8" s="29">
        <v>0.5</v>
      </c>
      <c r="C8" s="23">
        <v>0.1</v>
      </c>
      <c r="D8" s="23">
        <v>0.75</v>
      </c>
      <c r="E8" s="41">
        <f>H8*20/100</f>
        <v>8695091.5999999996</v>
      </c>
      <c r="F8" s="74">
        <f t="shared" si="0"/>
        <v>2173772.9</v>
      </c>
      <c r="G8" s="75"/>
      <c r="H8" s="76">
        <f>P3*2/3</f>
        <v>43475458</v>
      </c>
      <c r="I8" s="74"/>
      <c r="J8" s="23">
        <v>9</v>
      </c>
      <c r="K8" s="34">
        <v>2</v>
      </c>
      <c r="L8" s="42">
        <v>1</v>
      </c>
      <c r="M8" s="50">
        <f>H8*L8</f>
        <v>43475458</v>
      </c>
      <c r="N8" s="18" t="s">
        <v>71</v>
      </c>
      <c r="O8" s="20">
        <v>5</v>
      </c>
      <c r="P8" s="16">
        <v>0.2</v>
      </c>
    </row>
    <row r="9" spans="1:16" ht="23.25" customHeight="1" x14ac:dyDescent="0.25">
      <c r="A9" s="36" t="s">
        <v>63</v>
      </c>
      <c r="B9" s="28">
        <v>0.5</v>
      </c>
      <c r="C9" s="21">
        <v>0.1</v>
      </c>
      <c r="D9" s="21">
        <v>0.75</v>
      </c>
      <c r="E9" s="40">
        <f>H9*20/100</f>
        <v>4347545.8</v>
      </c>
      <c r="F9" s="65">
        <f t="shared" si="0"/>
        <v>1086886.45</v>
      </c>
      <c r="G9" s="66"/>
      <c r="H9" s="77">
        <f>P3/3</f>
        <v>21737729</v>
      </c>
      <c r="I9" s="65"/>
      <c r="J9" s="21">
        <v>6</v>
      </c>
      <c r="K9" s="33">
        <v>2</v>
      </c>
      <c r="L9" s="42">
        <v>1</v>
      </c>
      <c r="M9" s="50">
        <f>H9*L9</f>
        <v>21737729</v>
      </c>
      <c r="N9" s="19" t="s">
        <v>74</v>
      </c>
      <c r="O9" s="20">
        <v>5</v>
      </c>
      <c r="P9" s="16">
        <v>0.2</v>
      </c>
    </row>
    <row r="10" spans="1:16" ht="23.25" customHeight="1" x14ac:dyDescent="0.25">
      <c r="A10" s="37" t="s">
        <v>64</v>
      </c>
      <c r="B10" s="29">
        <v>0.5</v>
      </c>
      <c r="C10" s="23">
        <v>0.1</v>
      </c>
      <c r="D10" s="23">
        <v>0.75</v>
      </c>
      <c r="E10" s="41">
        <f>H10*10/100</f>
        <v>652131.87</v>
      </c>
      <c r="F10" s="74">
        <f t="shared" si="0"/>
        <v>326065.935</v>
      </c>
      <c r="G10" s="75"/>
      <c r="H10" s="76">
        <f>P3/10</f>
        <v>6521318.7000000002</v>
      </c>
      <c r="I10" s="74"/>
      <c r="J10" s="23">
        <v>3</v>
      </c>
      <c r="K10" s="34">
        <v>1</v>
      </c>
      <c r="L10" s="42">
        <v>2</v>
      </c>
      <c r="M10" s="50">
        <f>H10*L10</f>
        <v>13042637.4</v>
      </c>
      <c r="N10" s="18" t="s">
        <v>72</v>
      </c>
      <c r="O10" s="20">
        <v>5</v>
      </c>
      <c r="P10" s="16">
        <v>0.1</v>
      </c>
    </row>
    <row r="11" spans="1:16" ht="23.25" customHeight="1" x14ac:dyDescent="0.25">
      <c r="A11" s="36" t="s">
        <v>65</v>
      </c>
      <c r="B11" s="28" t="s">
        <v>66</v>
      </c>
      <c r="C11" s="21" t="s">
        <v>66</v>
      </c>
      <c r="D11" s="21" t="s">
        <v>66</v>
      </c>
      <c r="E11" s="21" t="s">
        <v>66</v>
      </c>
      <c r="F11" s="65">
        <f t="shared" si="0"/>
        <v>228246.1545</v>
      </c>
      <c r="G11" s="66"/>
      <c r="H11" s="67">
        <f>P3*7/100</f>
        <v>4564923.09</v>
      </c>
      <c r="I11" s="65"/>
      <c r="J11" s="21">
        <v>1</v>
      </c>
      <c r="K11" s="33">
        <v>1</v>
      </c>
      <c r="L11" s="45" t="s">
        <v>101</v>
      </c>
      <c r="M11" s="50">
        <f>H11*3/2</f>
        <v>6847384.6349999998</v>
      </c>
      <c r="N11" s="18" t="s">
        <v>67</v>
      </c>
      <c r="O11" s="20">
        <v>5</v>
      </c>
    </row>
    <row r="12" spans="1:16" ht="23.25" customHeight="1" x14ac:dyDescent="0.25">
      <c r="A12" s="37" t="s">
        <v>68</v>
      </c>
      <c r="B12" s="29" t="s">
        <v>66</v>
      </c>
      <c r="C12" s="23" t="s">
        <v>66</v>
      </c>
      <c r="D12" s="23" t="s">
        <v>66</v>
      </c>
      <c r="E12" s="23" t="s">
        <v>66</v>
      </c>
      <c r="F12" s="68" t="s">
        <v>66</v>
      </c>
      <c r="G12" s="69"/>
      <c r="H12" s="70" t="s">
        <v>66</v>
      </c>
      <c r="I12" s="68"/>
      <c r="J12" s="23" t="s">
        <v>66</v>
      </c>
      <c r="K12" s="34" t="s">
        <v>66</v>
      </c>
      <c r="L12" s="46" t="s">
        <v>102</v>
      </c>
      <c r="M12" s="50">
        <f>H11*3/5</f>
        <v>2738953.8539999998</v>
      </c>
      <c r="N12" s="47"/>
    </row>
    <row r="13" spans="1:16" ht="23.25" customHeight="1" thickBot="1" x14ac:dyDescent="0.3">
      <c r="A13" s="38" t="s">
        <v>69</v>
      </c>
      <c r="B13" s="30" t="s">
        <v>66</v>
      </c>
      <c r="C13" s="31" t="s">
        <v>66</v>
      </c>
      <c r="D13" s="31" t="s">
        <v>66</v>
      </c>
      <c r="E13" s="31" t="s">
        <v>66</v>
      </c>
      <c r="F13" s="71" t="s">
        <v>66</v>
      </c>
      <c r="G13" s="72"/>
      <c r="H13" s="73" t="s">
        <v>66</v>
      </c>
      <c r="I13" s="71"/>
      <c r="J13" s="31" t="s">
        <v>66</v>
      </c>
      <c r="K13" s="35" t="s">
        <v>66</v>
      </c>
    </row>
    <row r="15" spans="1:16" x14ac:dyDescent="0.25">
      <c r="A15" s="20" t="s">
        <v>79</v>
      </c>
      <c r="B15" t="s">
        <v>77</v>
      </c>
    </row>
    <row r="16" spans="1:16" x14ac:dyDescent="0.25">
      <c r="A16" s="20" t="s">
        <v>80</v>
      </c>
      <c r="B16" t="s">
        <v>78</v>
      </c>
    </row>
    <row r="17" spans="1:10" x14ac:dyDescent="0.25">
      <c r="A17" s="20" t="s">
        <v>81</v>
      </c>
      <c r="B17" t="s">
        <v>76</v>
      </c>
    </row>
    <row r="18" spans="1:10" ht="3" customHeight="1" x14ac:dyDescent="0.25"/>
    <row r="19" spans="1:10" x14ac:dyDescent="0.25">
      <c r="A19" s="20" t="s">
        <v>86</v>
      </c>
    </row>
    <row r="20" spans="1:10" x14ac:dyDescent="0.25">
      <c r="A20" s="20" t="s">
        <v>87</v>
      </c>
      <c r="B20" t="s">
        <v>88</v>
      </c>
      <c r="I20" t="s">
        <v>104</v>
      </c>
      <c r="J20" s="17">
        <f>P3</f>
        <v>65213187</v>
      </c>
    </row>
    <row r="21" spans="1:10" ht="15.75" customHeight="1" x14ac:dyDescent="0.25">
      <c r="B21" t="s">
        <v>97</v>
      </c>
      <c r="I21" t="s">
        <v>105</v>
      </c>
      <c r="J21" s="17">
        <v>358977</v>
      </c>
    </row>
    <row r="22" spans="1:10" ht="24" customHeight="1" x14ac:dyDescent="0.25">
      <c r="A22" s="20" t="s">
        <v>89</v>
      </c>
      <c r="B22" t="s">
        <v>90</v>
      </c>
    </row>
    <row r="23" spans="1:10" x14ac:dyDescent="0.25">
      <c r="B23" t="s">
        <v>91</v>
      </c>
    </row>
    <row r="24" spans="1:10" x14ac:dyDescent="0.25">
      <c r="B24" t="s">
        <v>92</v>
      </c>
    </row>
    <row r="25" spans="1:10" ht="8.25" customHeight="1" x14ac:dyDescent="0.25"/>
    <row r="26" spans="1:10" x14ac:dyDescent="0.25">
      <c r="A26" s="20" t="s">
        <v>96</v>
      </c>
      <c r="B26" t="s">
        <v>93</v>
      </c>
    </row>
    <row r="27" spans="1:10" x14ac:dyDescent="0.25">
      <c r="B27" t="s">
        <v>94</v>
      </c>
    </row>
    <row r="28" spans="1:10" x14ac:dyDescent="0.25">
      <c r="B28" t="s">
        <v>95</v>
      </c>
    </row>
  </sheetData>
  <mergeCells count="24">
    <mergeCell ref="F11:G11"/>
    <mergeCell ref="H11:I11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F5:G5"/>
    <mergeCell ref="H5:I5"/>
    <mergeCell ref="F6:G6"/>
    <mergeCell ref="H6:I6"/>
    <mergeCell ref="F7:G7"/>
    <mergeCell ref="H7:I7"/>
    <mergeCell ref="A1:M2"/>
    <mergeCell ref="A3:A4"/>
    <mergeCell ref="B3:G3"/>
    <mergeCell ref="H3:K3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2020-01-31T08:18:27Z</dcterms:modified>
</cp:coreProperties>
</file>