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ÜTEAHHİT YETERLİK BELGESİ\"/>
    </mc:Choice>
  </mc:AlternateContent>
  <bookViews>
    <workbookView xWindow="0" yWindow="0" windowWidth="20490" windowHeight="7770"/>
  </bookViews>
  <sheets>
    <sheet name="2020 (3)" sheetId="4" r:id="rId1"/>
    <sheet name="2020 (2)" sheetId="3" r:id="rId2"/>
    <sheet name="2020" sheetId="2" r:id="rId3"/>
    <sheet name="2019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A8" i="4"/>
  <c r="A12" i="4" s="1"/>
  <c r="A16" i="4" s="1"/>
  <c r="A20" i="4" s="1"/>
  <c r="A24" i="4" s="1"/>
  <c r="A28" i="4" s="1"/>
  <c r="A32" i="4" s="1"/>
  <c r="A36" i="4" s="1"/>
  <c r="A40" i="4" s="1"/>
  <c r="A44" i="4" s="1"/>
  <c r="A48" i="4" s="1"/>
  <c r="A52" i="4" s="1"/>
  <c r="A56" i="4" s="1"/>
  <c r="C4" i="3"/>
  <c r="E16" i="4" l="1"/>
  <c r="M16" i="4" s="1"/>
  <c r="E8" i="4"/>
  <c r="E36" i="4"/>
  <c r="G36" i="4" s="1"/>
  <c r="M8" i="4"/>
  <c r="E24" i="4"/>
  <c r="M24" i="4" s="1"/>
  <c r="E40" i="4"/>
  <c r="E32" i="4"/>
  <c r="E28" i="4"/>
  <c r="E52" i="4"/>
  <c r="G56" i="4" s="1"/>
  <c r="E20" i="4"/>
  <c r="E48" i="4"/>
  <c r="M48" i="4" s="1"/>
  <c r="E12" i="4"/>
  <c r="E44" i="4"/>
  <c r="L8" i="4"/>
  <c r="E4" i="4"/>
  <c r="A8" i="3"/>
  <c r="A12" i="3" s="1"/>
  <c r="A16" i="3" s="1"/>
  <c r="A20" i="3" s="1"/>
  <c r="A24" i="3" s="1"/>
  <c r="A28" i="3" s="1"/>
  <c r="A32" i="3" s="1"/>
  <c r="L16" i="4" l="1"/>
  <c r="G24" i="4"/>
  <c r="K26" i="4" s="1"/>
  <c r="L24" i="4"/>
  <c r="G48" i="4"/>
  <c r="K51" i="4" s="1"/>
  <c r="M44" i="4"/>
  <c r="L44" i="4"/>
  <c r="G44" i="4"/>
  <c r="M52" i="4"/>
  <c r="G52" i="4"/>
  <c r="M12" i="4"/>
  <c r="G12" i="4"/>
  <c r="L12" i="4"/>
  <c r="G8" i="4"/>
  <c r="K8" i="4" s="1"/>
  <c r="M36" i="4"/>
  <c r="L36" i="4"/>
  <c r="M28" i="4"/>
  <c r="L28" i="4"/>
  <c r="G28" i="4"/>
  <c r="G16" i="4"/>
  <c r="K19" i="4" s="1"/>
  <c r="M20" i="4"/>
  <c r="L20" i="4"/>
  <c r="G20" i="4"/>
  <c r="K48" i="4"/>
  <c r="M4" i="4"/>
  <c r="L4" i="4"/>
  <c r="M32" i="4"/>
  <c r="L32" i="4"/>
  <c r="G32" i="4"/>
  <c r="K11" i="4"/>
  <c r="K10" i="4"/>
  <c r="M40" i="4"/>
  <c r="L40" i="4"/>
  <c r="G40" i="4"/>
  <c r="E16" i="3"/>
  <c r="M16" i="3" s="1"/>
  <c r="E12" i="3"/>
  <c r="M12" i="3" s="1"/>
  <c r="E8" i="3"/>
  <c r="M8" i="3" s="1"/>
  <c r="E28" i="3"/>
  <c r="G28" i="3" s="1"/>
  <c r="E20" i="3"/>
  <c r="E4" i="3"/>
  <c r="E24" i="3"/>
  <c r="C4" i="1"/>
  <c r="A12" i="2"/>
  <c r="A16" i="2" s="1"/>
  <c r="A20" i="2" s="1"/>
  <c r="A24" i="2" s="1"/>
  <c r="A28" i="2" s="1"/>
  <c r="A32" i="2" s="1"/>
  <c r="A8" i="2"/>
  <c r="C4" i="2"/>
  <c r="E12" i="2" s="1"/>
  <c r="E8" i="2" l="1"/>
  <c r="G8" i="2" s="1"/>
  <c r="K10" i="2" s="1"/>
  <c r="K18" i="4"/>
  <c r="E16" i="2"/>
  <c r="M16" i="2" s="1"/>
  <c r="K27" i="4"/>
  <c r="K24" i="4"/>
  <c r="K16" i="4"/>
  <c r="K49" i="4"/>
  <c r="K25" i="4"/>
  <c r="K50" i="4"/>
  <c r="K17" i="4"/>
  <c r="K9" i="4"/>
  <c r="K29" i="4"/>
  <c r="K31" i="4"/>
  <c r="K30" i="4"/>
  <c r="K28" i="4"/>
  <c r="K38" i="4"/>
  <c r="K37" i="4"/>
  <c r="K36" i="4"/>
  <c r="K39" i="4"/>
  <c r="K21" i="4"/>
  <c r="K20" i="4"/>
  <c r="K23" i="4"/>
  <c r="K22" i="4"/>
  <c r="K13" i="4"/>
  <c r="K14" i="4"/>
  <c r="K12" i="4"/>
  <c r="K15" i="4"/>
  <c r="K54" i="4"/>
  <c r="K53" i="4"/>
  <c r="K55" i="4"/>
  <c r="K52" i="4"/>
  <c r="K57" i="4"/>
  <c r="K59" i="4"/>
  <c r="K58" i="4"/>
  <c r="K56" i="4"/>
  <c r="K44" i="4"/>
  <c r="K45" i="4"/>
  <c r="K46" i="4"/>
  <c r="K47" i="4"/>
  <c r="K33" i="4"/>
  <c r="K32" i="4"/>
  <c r="K35" i="4"/>
  <c r="K34" i="4"/>
  <c r="K40" i="4"/>
  <c r="K43" i="4"/>
  <c r="K42" i="4"/>
  <c r="K41" i="4"/>
  <c r="G16" i="3"/>
  <c r="K17" i="3" s="1"/>
  <c r="G12" i="3"/>
  <c r="K13" i="3" s="1"/>
  <c r="L12" i="3"/>
  <c r="K31" i="3"/>
  <c r="K30" i="3"/>
  <c r="K29" i="3"/>
  <c r="K28" i="3"/>
  <c r="L16" i="3"/>
  <c r="G8" i="3"/>
  <c r="M28" i="3"/>
  <c r="G32" i="3"/>
  <c r="L8" i="3"/>
  <c r="M4" i="3"/>
  <c r="L4" i="3"/>
  <c r="M20" i="3"/>
  <c r="L20" i="3"/>
  <c r="G20" i="3"/>
  <c r="L24" i="3"/>
  <c r="G24" i="3"/>
  <c r="M24" i="3"/>
  <c r="M12" i="2"/>
  <c r="L12" i="2"/>
  <c r="G12" i="2"/>
  <c r="K11" i="2"/>
  <c r="G16" i="2"/>
  <c r="E4" i="2"/>
  <c r="E24" i="2"/>
  <c r="L16" i="2"/>
  <c r="E28" i="2"/>
  <c r="E20" i="2"/>
  <c r="E28" i="1"/>
  <c r="E24" i="1"/>
  <c r="E20" i="1"/>
  <c r="E16" i="1"/>
  <c r="E12" i="1"/>
  <c r="E8" i="1"/>
  <c r="M8" i="2" l="1"/>
  <c r="K8" i="2"/>
  <c r="L8" i="2"/>
  <c r="K9" i="2"/>
  <c r="K14" i="3"/>
  <c r="K15" i="3"/>
  <c r="K18" i="3"/>
  <c r="K12" i="3"/>
  <c r="K19" i="3"/>
  <c r="K16" i="3"/>
  <c r="K27" i="3"/>
  <c r="K26" i="3"/>
  <c r="K25" i="3"/>
  <c r="K24" i="3"/>
  <c r="K11" i="3"/>
  <c r="K10" i="3"/>
  <c r="K9" i="3"/>
  <c r="K8" i="3"/>
  <c r="K23" i="3"/>
  <c r="K22" i="3"/>
  <c r="K21" i="3"/>
  <c r="K20" i="3"/>
  <c r="K35" i="3"/>
  <c r="K34" i="3"/>
  <c r="K32" i="3"/>
  <c r="K33" i="3"/>
  <c r="K19" i="2"/>
  <c r="K18" i="2"/>
  <c r="K17" i="2"/>
  <c r="K16" i="2"/>
  <c r="M20" i="2"/>
  <c r="L20" i="2"/>
  <c r="G20" i="2"/>
  <c r="M28" i="2"/>
  <c r="G28" i="2"/>
  <c r="G32" i="2"/>
  <c r="M24" i="2"/>
  <c r="L24" i="2"/>
  <c r="G24" i="2"/>
  <c r="K15" i="2"/>
  <c r="K14" i="2"/>
  <c r="K13" i="2"/>
  <c r="K12" i="2"/>
  <c r="M4" i="2"/>
  <c r="L4" i="2"/>
  <c r="M28" i="1"/>
  <c r="E4" i="1"/>
  <c r="A8" i="1"/>
  <c r="A12" i="1" s="1"/>
  <c r="A16" i="1" s="1"/>
  <c r="A20" i="1" s="1"/>
  <c r="A24" i="1" s="1"/>
  <c r="A28" i="1" s="1"/>
  <c r="A32" i="1" s="1"/>
  <c r="K35" i="2" l="1"/>
  <c r="K34" i="2"/>
  <c r="K33" i="2"/>
  <c r="K32" i="2"/>
  <c r="K29" i="2"/>
  <c r="K28" i="2"/>
  <c r="K30" i="2"/>
  <c r="K31" i="2"/>
  <c r="K22" i="2"/>
  <c r="K21" i="2"/>
  <c r="K23" i="2"/>
  <c r="K20" i="2"/>
  <c r="K25" i="2"/>
  <c r="K24" i="2"/>
  <c r="K26" i="2"/>
  <c r="K27" i="2"/>
  <c r="M4" i="1"/>
  <c r="L4" i="1"/>
  <c r="G12" i="1"/>
  <c r="K13" i="1" s="1"/>
  <c r="M12" i="1"/>
  <c r="L12" i="1"/>
  <c r="G8" i="1"/>
  <c r="K10" i="1" s="1"/>
  <c r="M8" i="1"/>
  <c r="L8" i="1"/>
  <c r="G16" i="1"/>
  <c r="K18" i="1" s="1"/>
  <c r="L16" i="1"/>
  <c r="M16" i="1"/>
  <c r="G20" i="1"/>
  <c r="K22" i="1" s="1"/>
  <c r="M20" i="1"/>
  <c r="L20" i="1"/>
  <c r="G24" i="1"/>
  <c r="K26" i="1" s="1"/>
  <c r="M24" i="1"/>
  <c r="L24" i="1"/>
  <c r="K14" i="1"/>
  <c r="G32" i="1"/>
  <c r="K34" i="1" s="1"/>
  <c r="G28" i="1"/>
  <c r="K21" i="1"/>
  <c r="K15" i="1" l="1"/>
  <c r="K24" i="1"/>
  <c r="K25" i="1"/>
  <c r="K23" i="1"/>
  <c r="K27" i="1"/>
  <c r="K12" i="1"/>
  <c r="K11" i="1"/>
  <c r="K8" i="1"/>
  <c r="K9" i="1"/>
  <c r="K17" i="1"/>
  <c r="K16" i="1"/>
  <c r="K20" i="1"/>
  <c r="K19" i="1"/>
  <c r="K28" i="1"/>
  <c r="K30" i="1"/>
  <c r="K31" i="1"/>
  <c r="K32" i="1"/>
  <c r="K35" i="1"/>
  <c r="K33" i="1"/>
  <c r="K29" i="1"/>
</calcChain>
</file>

<file path=xl/sharedStrings.xml><?xml version="1.0" encoding="utf-8"?>
<sst xmlns="http://schemas.openxmlformats.org/spreadsheetml/2006/main" count="479" uniqueCount="61">
  <si>
    <t>GRUP</t>
  </si>
  <si>
    <t>2019 YILI EŞİK DEĞERİ</t>
  </si>
  <si>
    <t>EŞİK DEĞERİNE ORANI</t>
  </si>
  <si>
    <t>GEREKEN İŞ DENEYİM TUTARI</t>
  </si>
  <si>
    <t>İNCELEME ÜCRETİ</t>
  </si>
  <si>
    <t>BELGE ÜCRETİ</t>
  </si>
  <si>
    <t>A</t>
  </si>
  <si>
    <t>B</t>
  </si>
  <si>
    <t>C</t>
  </si>
  <si>
    <t>D</t>
  </si>
  <si>
    <t>E</t>
  </si>
  <si>
    <t>F</t>
  </si>
  <si>
    <t>G</t>
  </si>
  <si>
    <t>H</t>
  </si>
  <si>
    <t>ÜSTLENİLECEK İŞ TUTARI</t>
  </si>
  <si>
    <t>SINIRSIZ</t>
  </si>
  <si>
    <t>YAMBİS ÜCRETİ</t>
  </si>
  <si>
    <t>GEREKMEZ</t>
  </si>
  <si>
    <t>G İŞ DENEYİMİNİN 3/5 KATI</t>
  </si>
  <si>
    <t>ÜSTLENECEK İŞ TUTARI ORANI</t>
  </si>
  <si>
    <t>İŞ DENEYİM</t>
  </si>
  <si>
    <t>HARÇLAR</t>
  </si>
  <si>
    <t>MÜTEAHHİTLİK BELGESİ TABLOSU</t>
  </si>
  <si>
    <t>YAPIM GRUPLARI BİRİM FİYATI - 2019</t>
  </si>
  <si>
    <t xml:space="preserve">0,00-21,50 m </t>
  </si>
  <si>
    <t>51,50 &lt; m</t>
  </si>
  <si>
    <t>21,50 -30,50 m</t>
  </si>
  <si>
    <t>30,50-51,50 m</t>
  </si>
  <si>
    <t>MALİ KRİTERLER</t>
  </si>
  <si>
    <t>CİRO</t>
  </si>
  <si>
    <t>BANKA REFERANSI</t>
  </si>
  <si>
    <t>-</t>
  </si>
  <si>
    <t>YAPILABİLECEK M2' LER</t>
  </si>
  <si>
    <t>S.
NO</t>
  </si>
  <si>
    <t xml:space="preserve">3-B </t>
  </si>
  <si>
    <t xml:space="preserve">4-A </t>
  </si>
  <si>
    <t xml:space="preserve">4-C </t>
  </si>
  <si>
    <t xml:space="preserve">5-A </t>
  </si>
  <si>
    <t>2020 YILI EŞİK DEĞERİ</t>
  </si>
  <si>
    <t>YAPIM GRUPLARI BİRİM FİYATI - 2020</t>
  </si>
  <si>
    <t>B1</t>
  </si>
  <si>
    <t>C1</t>
  </si>
  <si>
    <t>D1</t>
  </si>
  <si>
    <t>E1</t>
  </si>
  <si>
    <t>F1</t>
  </si>
  <si>
    <t>G1</t>
  </si>
  <si>
    <t>7/5 KATI</t>
  </si>
  <si>
    <t>6/5 KATI</t>
  </si>
  <si>
    <t>5/6 KATI</t>
  </si>
  <si>
    <t>2/3 KATI</t>
  </si>
  <si>
    <t>1/2 KATI</t>
  </si>
  <si>
    <t>1/3 KATI</t>
  </si>
  <si>
    <t>1/5 KATI</t>
  </si>
  <si>
    <t>1/10 KATI</t>
  </si>
  <si>
    <t>17/200 KATI</t>
  </si>
  <si>
    <t>7/100 KATI</t>
  </si>
  <si>
    <t>1/20 KATI</t>
  </si>
  <si>
    <t>4/3 KATI</t>
  </si>
  <si>
    <t>YAPI SINIR DEĞERİNE ORANI</t>
  </si>
  <si>
    <t>YAPI SINIR DEĞERİ</t>
  </si>
  <si>
    <t>G1' İN 5/6 KATI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</si>
</sst>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TL&quot;"/>
    <numFmt numFmtId="165" formatCode="0\ &quot; KATI&quot;"/>
    <numFmt numFmtId="166" formatCode="#,#00\ &quot;m2&quot;"/>
    <numFmt numFmtId="167" formatCode="0.00\ &quot; KATI&quot;"/>
    <numFmt numFmtId="168" formatCode="#,#00\ &quot;TL/m2&quot;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AA3A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vertical="center"/>
    </xf>
    <xf numFmtId="166" fontId="6" fillId="2" borderId="2" xfId="0" applyNumberFormat="1" applyFont="1" applyFill="1" applyBorder="1" applyAlignment="1">
      <alignment horizontal="center" vertical="center"/>
    </xf>
    <xf numFmtId="168" fontId="3" fillId="2" borderId="3" xfId="0" applyNumberFormat="1" applyFont="1" applyFill="1" applyBorder="1" applyAlignment="1">
      <alignment vertical="center"/>
    </xf>
    <xf numFmtId="166" fontId="6" fillId="2" borderId="3" xfId="0" applyNumberFormat="1" applyFont="1" applyFill="1" applyBorder="1" applyAlignment="1">
      <alignment horizontal="center" vertical="center"/>
    </xf>
    <xf numFmtId="168" fontId="3" fillId="2" borderId="4" xfId="0" applyNumberFormat="1" applyFont="1" applyFill="1" applyBorder="1" applyAlignment="1">
      <alignment vertical="center"/>
    </xf>
    <xf numFmtId="166" fontId="6" fillId="2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68" fontId="3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168" fontId="3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8" fontId="3" fillId="3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68" fontId="3" fillId="2" borderId="8" xfId="0" applyNumberFormat="1" applyFont="1" applyFill="1" applyBorder="1" applyAlignment="1">
      <alignment vertic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8" fontId="12" fillId="3" borderId="3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68" fontId="12" fillId="3" borderId="8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168" fontId="12" fillId="3" borderId="4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8" fontId="12" fillId="2" borderId="2" xfId="0" applyNumberFormat="1" applyFont="1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8" fontId="12" fillId="2" borderId="3" xfId="0" applyNumberFormat="1" applyFont="1" applyFill="1" applyBorder="1" applyAlignment="1">
      <alignment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8" fontId="12" fillId="2" borderId="8" xfId="0" applyNumberFormat="1" applyFont="1" applyFill="1" applyBorder="1" applyAlignment="1">
      <alignment vertical="center"/>
    </xf>
    <xf numFmtId="166" fontId="10" fillId="2" borderId="8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8" fontId="12" fillId="2" borderId="4" xfId="0" applyNumberFormat="1" applyFont="1" applyFill="1" applyBorder="1" applyAlignment="1">
      <alignment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 textRotation="90"/>
    </xf>
    <xf numFmtId="164" fontId="8" fillId="3" borderId="10" xfId="0" applyNumberFormat="1" applyFont="1" applyFill="1" applyBorder="1" applyAlignment="1">
      <alignment horizontal="center" vertical="center" textRotation="90"/>
    </xf>
    <xf numFmtId="164" fontId="8" fillId="3" borderId="11" xfId="0" applyNumberFormat="1" applyFont="1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7" fillId="2" borderId="1" xfId="0" quotePrefix="1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7" fontId="0" fillId="3" borderId="1" xfId="0" quotePrefix="1" applyNumberForma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7" fontId="0" fillId="2" borderId="1" xfId="0" quotePrefix="1" applyNumberForma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right" vertical="center"/>
    </xf>
    <xf numFmtId="164" fontId="7" fillId="3" borderId="10" xfId="0" applyNumberFormat="1" applyFont="1" applyFill="1" applyBorder="1" applyAlignment="1">
      <alignment horizontal="right" vertical="center"/>
    </xf>
    <xf numFmtId="164" fontId="7" fillId="3" borderId="11" xfId="0" applyNumberFormat="1" applyFont="1" applyFill="1" applyBorder="1" applyAlignment="1">
      <alignment horizontal="right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A3A2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2" workbookViewId="0">
      <selection activeCell="P60" sqref="P60"/>
    </sheetView>
  </sheetViews>
  <sheetFormatPr defaultRowHeight="15" x14ac:dyDescent="0.25"/>
  <cols>
    <col min="1" max="1" width="3.7109375" style="2" customWidth="1"/>
    <col min="2" max="2" width="6.7109375" style="1" customWidth="1"/>
    <col min="3" max="3" width="6.7109375" style="2" customWidth="1"/>
    <col min="4" max="4" width="9.7109375" style="1" customWidth="1"/>
    <col min="5" max="5" width="13.7109375" style="1" customWidth="1"/>
    <col min="6" max="6" width="10.5703125" style="1" customWidth="1"/>
    <col min="7" max="7" width="13.7109375" style="1" customWidth="1"/>
    <col min="8" max="8" width="4.7109375" style="1" customWidth="1"/>
    <col min="9" max="9" width="11.7109375" style="1" hidden="1" customWidth="1"/>
    <col min="10" max="10" width="9.7109375" style="1" customWidth="1"/>
    <col min="11" max="12" width="11.7109375" style="1" customWidth="1"/>
    <col min="13" max="13" width="10.7109375" style="1" customWidth="1"/>
    <col min="14" max="15" width="7.7109375" style="1" customWidth="1"/>
    <col min="16" max="16" width="8.7109375" style="1" customWidth="1"/>
    <col min="17" max="16384" width="9.140625" style="1"/>
  </cols>
  <sheetData>
    <row r="1" spans="1:16" s="72" customFormat="1" ht="15" customHeight="1" x14ac:dyDescent="0.25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72" customFormat="1" ht="15" customHeight="1" x14ac:dyDescent="0.25">
      <c r="A2" s="75" t="s">
        <v>20</v>
      </c>
      <c r="B2" s="76"/>
      <c r="C2" s="76"/>
      <c r="D2" s="76"/>
      <c r="E2" s="77"/>
      <c r="F2" s="114" t="s">
        <v>14</v>
      </c>
      <c r="G2" s="114"/>
      <c r="H2" s="114"/>
      <c r="I2" s="114"/>
      <c r="J2" s="114"/>
      <c r="K2" s="114"/>
      <c r="L2" s="114" t="s">
        <v>28</v>
      </c>
      <c r="M2" s="114"/>
      <c r="N2" s="114" t="s">
        <v>21</v>
      </c>
      <c r="O2" s="114"/>
      <c r="P2" s="114"/>
    </row>
    <row r="3" spans="1:16" s="3" customFormat="1" ht="24" customHeight="1" x14ac:dyDescent="0.25">
      <c r="A3" s="33" t="s">
        <v>33</v>
      </c>
      <c r="B3" s="44" t="s">
        <v>59</v>
      </c>
      <c r="C3" s="42" t="s">
        <v>0</v>
      </c>
      <c r="D3" s="44" t="s">
        <v>58</v>
      </c>
      <c r="E3" s="33" t="s">
        <v>3</v>
      </c>
      <c r="F3" s="33" t="s">
        <v>19</v>
      </c>
      <c r="G3" s="33" t="s">
        <v>14</v>
      </c>
      <c r="H3" s="115" t="s">
        <v>39</v>
      </c>
      <c r="I3" s="115"/>
      <c r="J3" s="115"/>
      <c r="K3" s="33" t="s">
        <v>32</v>
      </c>
      <c r="L3" s="33" t="s">
        <v>29</v>
      </c>
      <c r="M3" s="33" t="s">
        <v>30</v>
      </c>
      <c r="N3" s="33" t="s">
        <v>16</v>
      </c>
      <c r="O3" s="43" t="s">
        <v>4</v>
      </c>
      <c r="P3" s="33" t="s">
        <v>5</v>
      </c>
    </row>
    <row r="4" spans="1:16" ht="9.6" customHeight="1" x14ac:dyDescent="0.25">
      <c r="A4" s="116">
        <v>1</v>
      </c>
      <c r="B4" s="78">
        <f>+((1550+1850+2000+1100+1450)/5*45000)</f>
        <v>71550000</v>
      </c>
      <c r="C4" s="117" t="s">
        <v>6</v>
      </c>
      <c r="D4" s="120">
        <v>2</v>
      </c>
      <c r="E4" s="123">
        <f>+D4*B4</f>
        <v>143100000</v>
      </c>
      <c r="F4" s="126" t="s">
        <v>15</v>
      </c>
      <c r="G4" s="129" t="s">
        <v>15</v>
      </c>
      <c r="H4" s="45" t="s">
        <v>34</v>
      </c>
      <c r="I4" s="45" t="s">
        <v>24</v>
      </c>
      <c r="J4" s="46">
        <v>1450</v>
      </c>
      <c r="K4" s="47" t="s">
        <v>15</v>
      </c>
      <c r="L4" s="106">
        <f>+E4*0.2</f>
        <v>28620000</v>
      </c>
      <c r="M4" s="106">
        <f>+E4*0.05</f>
        <v>7155000</v>
      </c>
      <c r="N4" s="109">
        <v>2900</v>
      </c>
      <c r="O4" s="109">
        <v>7500</v>
      </c>
      <c r="P4" s="109">
        <v>30000</v>
      </c>
    </row>
    <row r="5" spans="1:16" ht="9.6" customHeight="1" x14ac:dyDescent="0.25">
      <c r="A5" s="116"/>
      <c r="B5" s="79"/>
      <c r="C5" s="118"/>
      <c r="D5" s="121"/>
      <c r="E5" s="124"/>
      <c r="F5" s="127"/>
      <c r="G5" s="130"/>
      <c r="H5" s="48" t="s">
        <v>35</v>
      </c>
      <c r="I5" s="48" t="s">
        <v>26</v>
      </c>
      <c r="J5" s="49">
        <v>1550</v>
      </c>
      <c r="K5" s="50" t="s">
        <v>15</v>
      </c>
      <c r="L5" s="107"/>
      <c r="M5" s="107"/>
      <c r="N5" s="110"/>
      <c r="O5" s="110"/>
      <c r="P5" s="110"/>
    </row>
    <row r="6" spans="1:16" ht="9.6" customHeight="1" x14ac:dyDescent="0.25">
      <c r="A6" s="116"/>
      <c r="B6" s="79"/>
      <c r="C6" s="118"/>
      <c r="D6" s="121"/>
      <c r="E6" s="124"/>
      <c r="F6" s="127"/>
      <c r="G6" s="130"/>
      <c r="H6" s="48" t="s">
        <v>36</v>
      </c>
      <c r="I6" s="51" t="s">
        <v>27</v>
      </c>
      <c r="J6" s="52">
        <v>2000</v>
      </c>
      <c r="K6" s="50" t="s">
        <v>15</v>
      </c>
      <c r="L6" s="107"/>
      <c r="M6" s="107"/>
      <c r="N6" s="110"/>
      <c r="O6" s="110"/>
      <c r="P6" s="110"/>
    </row>
    <row r="7" spans="1:16" ht="9.6" customHeight="1" x14ac:dyDescent="0.25">
      <c r="A7" s="116"/>
      <c r="B7" s="79"/>
      <c r="C7" s="119"/>
      <c r="D7" s="122"/>
      <c r="E7" s="125"/>
      <c r="F7" s="128"/>
      <c r="G7" s="131"/>
      <c r="H7" s="53" t="s">
        <v>37</v>
      </c>
      <c r="I7" s="53" t="s">
        <v>25</v>
      </c>
      <c r="J7" s="54">
        <v>2400</v>
      </c>
      <c r="K7" s="55" t="s">
        <v>15</v>
      </c>
      <c r="L7" s="108"/>
      <c r="M7" s="108"/>
      <c r="N7" s="111"/>
      <c r="O7" s="111"/>
      <c r="P7" s="111"/>
    </row>
    <row r="8" spans="1:16" ht="9.6" customHeight="1" x14ac:dyDescent="0.25">
      <c r="A8" s="112">
        <f>+A4+1</f>
        <v>2</v>
      </c>
      <c r="B8" s="79"/>
      <c r="C8" s="84" t="s">
        <v>7</v>
      </c>
      <c r="D8" s="102" t="s">
        <v>46</v>
      </c>
      <c r="E8" s="87">
        <f>+$B$4*7/5</f>
        <v>100170000</v>
      </c>
      <c r="F8" s="105">
        <v>1</v>
      </c>
      <c r="G8" s="87">
        <f>+F8*E8</f>
        <v>100170000</v>
      </c>
      <c r="H8" s="56" t="s">
        <v>34</v>
      </c>
      <c r="I8" s="56" t="s">
        <v>24</v>
      </c>
      <c r="J8" s="57">
        <v>1450</v>
      </c>
      <c r="K8" s="58">
        <f>+G8/J8</f>
        <v>69082.758620689652</v>
      </c>
      <c r="L8" s="73">
        <f>+E8*0.2</f>
        <v>20034000</v>
      </c>
      <c r="M8" s="73">
        <f>+E8*0.05</f>
        <v>5008500</v>
      </c>
      <c r="N8" s="109">
        <v>2900</v>
      </c>
      <c r="O8" s="74">
        <v>5750</v>
      </c>
      <c r="P8" s="74">
        <v>22600</v>
      </c>
    </row>
    <row r="9" spans="1:16" ht="9.6" customHeight="1" x14ac:dyDescent="0.25">
      <c r="A9" s="112"/>
      <c r="B9" s="79"/>
      <c r="C9" s="84"/>
      <c r="D9" s="103"/>
      <c r="E9" s="87"/>
      <c r="F9" s="105"/>
      <c r="G9" s="89"/>
      <c r="H9" s="59" t="s">
        <v>35</v>
      </c>
      <c r="I9" s="59" t="s">
        <v>26</v>
      </c>
      <c r="J9" s="60">
        <v>1550</v>
      </c>
      <c r="K9" s="61">
        <f>+G8/J9</f>
        <v>64625.806451612902</v>
      </c>
      <c r="L9" s="73"/>
      <c r="M9" s="73"/>
      <c r="N9" s="110"/>
      <c r="O9" s="74"/>
      <c r="P9" s="74"/>
    </row>
    <row r="10" spans="1:16" ht="9.6" customHeight="1" x14ac:dyDescent="0.25">
      <c r="A10" s="112"/>
      <c r="B10" s="79"/>
      <c r="C10" s="84"/>
      <c r="D10" s="103"/>
      <c r="E10" s="87"/>
      <c r="F10" s="105"/>
      <c r="G10" s="89"/>
      <c r="H10" s="59" t="s">
        <v>36</v>
      </c>
      <c r="I10" s="62" t="s">
        <v>27</v>
      </c>
      <c r="J10" s="63">
        <v>2000</v>
      </c>
      <c r="K10" s="64">
        <f>+G8/J10</f>
        <v>50085</v>
      </c>
      <c r="L10" s="73"/>
      <c r="M10" s="73"/>
      <c r="N10" s="110"/>
      <c r="O10" s="74"/>
      <c r="P10" s="74"/>
    </row>
    <row r="11" spans="1:16" ht="9.6" customHeight="1" x14ac:dyDescent="0.25">
      <c r="A11" s="112"/>
      <c r="B11" s="79"/>
      <c r="C11" s="84"/>
      <c r="D11" s="103"/>
      <c r="E11" s="87"/>
      <c r="F11" s="105"/>
      <c r="G11" s="89"/>
      <c r="H11" s="65" t="s">
        <v>37</v>
      </c>
      <c r="I11" s="65" t="s">
        <v>25</v>
      </c>
      <c r="J11" s="66">
        <v>2400</v>
      </c>
      <c r="K11" s="67">
        <f>+G8/J11</f>
        <v>41737.5</v>
      </c>
      <c r="L11" s="73"/>
      <c r="M11" s="73"/>
      <c r="N11" s="111"/>
      <c r="O11" s="74"/>
      <c r="P11" s="74"/>
    </row>
    <row r="12" spans="1:16" ht="9.6" customHeight="1" x14ac:dyDescent="0.25">
      <c r="A12" s="94">
        <f>+A8+1</f>
        <v>3</v>
      </c>
      <c r="B12" s="79"/>
      <c r="C12" s="97" t="s">
        <v>40</v>
      </c>
      <c r="D12" s="98" t="s">
        <v>47</v>
      </c>
      <c r="E12" s="90">
        <f>+$B$4*6/5</f>
        <v>85860000</v>
      </c>
      <c r="F12" s="101">
        <v>1</v>
      </c>
      <c r="G12" s="90">
        <f>+F12*E12</f>
        <v>85860000</v>
      </c>
      <c r="H12" s="45" t="s">
        <v>34</v>
      </c>
      <c r="I12" s="45" t="s">
        <v>24</v>
      </c>
      <c r="J12" s="46">
        <v>1450</v>
      </c>
      <c r="K12" s="68">
        <f>+G12/J12</f>
        <v>59213.793103448275</v>
      </c>
      <c r="L12" s="92">
        <f>+E12*0.2</f>
        <v>17172000</v>
      </c>
      <c r="M12" s="92">
        <f>+E12*0.05</f>
        <v>4293000</v>
      </c>
      <c r="N12" s="109">
        <v>2900</v>
      </c>
      <c r="O12" s="93">
        <v>5050</v>
      </c>
      <c r="P12" s="93">
        <v>20150</v>
      </c>
    </row>
    <row r="13" spans="1:16" ht="9.6" customHeight="1" x14ac:dyDescent="0.25">
      <c r="A13" s="95"/>
      <c r="B13" s="79"/>
      <c r="C13" s="97"/>
      <c r="D13" s="99"/>
      <c r="E13" s="90"/>
      <c r="F13" s="101"/>
      <c r="G13" s="91"/>
      <c r="H13" s="48" t="s">
        <v>35</v>
      </c>
      <c r="I13" s="48" t="s">
        <v>26</v>
      </c>
      <c r="J13" s="49">
        <v>1550</v>
      </c>
      <c r="K13" s="69">
        <f>+G12/J13</f>
        <v>55393.548387096773</v>
      </c>
      <c r="L13" s="92"/>
      <c r="M13" s="92"/>
      <c r="N13" s="110"/>
      <c r="O13" s="93"/>
      <c r="P13" s="93"/>
    </row>
    <row r="14" spans="1:16" ht="9.6" customHeight="1" x14ac:dyDescent="0.25">
      <c r="A14" s="95"/>
      <c r="B14" s="79"/>
      <c r="C14" s="97"/>
      <c r="D14" s="99"/>
      <c r="E14" s="90"/>
      <c r="F14" s="101"/>
      <c r="G14" s="91"/>
      <c r="H14" s="48" t="s">
        <v>36</v>
      </c>
      <c r="I14" s="51" t="s">
        <v>27</v>
      </c>
      <c r="J14" s="52">
        <v>2000</v>
      </c>
      <c r="K14" s="70">
        <f>+G12/J14</f>
        <v>42930</v>
      </c>
      <c r="L14" s="92"/>
      <c r="M14" s="92"/>
      <c r="N14" s="110"/>
      <c r="O14" s="93"/>
      <c r="P14" s="93"/>
    </row>
    <row r="15" spans="1:16" ht="9.6" customHeight="1" x14ac:dyDescent="0.25">
      <c r="A15" s="96"/>
      <c r="B15" s="79"/>
      <c r="C15" s="97"/>
      <c r="D15" s="99"/>
      <c r="E15" s="90"/>
      <c r="F15" s="101"/>
      <c r="G15" s="91"/>
      <c r="H15" s="53" t="s">
        <v>37</v>
      </c>
      <c r="I15" s="53" t="s">
        <v>25</v>
      </c>
      <c r="J15" s="54">
        <v>2400</v>
      </c>
      <c r="K15" s="71">
        <f>+G12/J15</f>
        <v>35775</v>
      </c>
      <c r="L15" s="92"/>
      <c r="M15" s="92"/>
      <c r="N15" s="111"/>
      <c r="O15" s="93"/>
      <c r="P15" s="93"/>
    </row>
    <row r="16" spans="1:16" ht="9.6" customHeight="1" x14ac:dyDescent="0.25">
      <c r="A16" s="81">
        <f>+A12+1</f>
        <v>4</v>
      </c>
      <c r="B16" s="79"/>
      <c r="C16" s="84" t="s">
        <v>8</v>
      </c>
      <c r="D16" s="102">
        <v>1</v>
      </c>
      <c r="E16" s="87">
        <f>+$B$4*1</f>
        <v>71550000</v>
      </c>
      <c r="F16" s="105">
        <v>1</v>
      </c>
      <c r="G16" s="87">
        <f>+F16*E16</f>
        <v>71550000</v>
      </c>
      <c r="H16" s="56" t="s">
        <v>34</v>
      </c>
      <c r="I16" s="56" t="s">
        <v>24</v>
      </c>
      <c r="J16" s="57">
        <v>1450</v>
      </c>
      <c r="K16" s="58">
        <f>+G16/J16</f>
        <v>49344.827586206899</v>
      </c>
      <c r="L16" s="73">
        <f>+E16*0.2</f>
        <v>14310000</v>
      </c>
      <c r="M16" s="73">
        <f>+E16*0.05</f>
        <v>3577500</v>
      </c>
      <c r="N16" s="109">
        <v>2900</v>
      </c>
      <c r="O16" s="74">
        <v>4350</v>
      </c>
      <c r="P16" s="74">
        <v>15000</v>
      </c>
    </row>
    <row r="17" spans="1:16" ht="9.6" customHeight="1" x14ac:dyDescent="0.25">
      <c r="A17" s="82"/>
      <c r="B17" s="79"/>
      <c r="C17" s="84"/>
      <c r="D17" s="103"/>
      <c r="E17" s="87"/>
      <c r="F17" s="105"/>
      <c r="G17" s="89"/>
      <c r="H17" s="59" t="s">
        <v>35</v>
      </c>
      <c r="I17" s="59" t="s">
        <v>26</v>
      </c>
      <c r="J17" s="60">
        <v>1550</v>
      </c>
      <c r="K17" s="61">
        <f>+G16/J17</f>
        <v>46161.290322580644</v>
      </c>
      <c r="L17" s="73"/>
      <c r="M17" s="73"/>
      <c r="N17" s="110"/>
      <c r="O17" s="74"/>
      <c r="P17" s="74"/>
    </row>
    <row r="18" spans="1:16" ht="9.6" customHeight="1" x14ac:dyDescent="0.25">
      <c r="A18" s="82"/>
      <c r="B18" s="79"/>
      <c r="C18" s="84"/>
      <c r="D18" s="103"/>
      <c r="E18" s="87"/>
      <c r="F18" s="105"/>
      <c r="G18" s="89"/>
      <c r="H18" s="59" t="s">
        <v>36</v>
      </c>
      <c r="I18" s="62" t="s">
        <v>27</v>
      </c>
      <c r="J18" s="63">
        <v>2000</v>
      </c>
      <c r="K18" s="64">
        <f>+G16/J18</f>
        <v>35775</v>
      </c>
      <c r="L18" s="73"/>
      <c r="M18" s="73"/>
      <c r="N18" s="110"/>
      <c r="O18" s="74"/>
      <c r="P18" s="74"/>
    </row>
    <row r="19" spans="1:16" ht="9.6" customHeight="1" x14ac:dyDescent="0.25">
      <c r="A19" s="83"/>
      <c r="B19" s="79"/>
      <c r="C19" s="84"/>
      <c r="D19" s="103"/>
      <c r="E19" s="87"/>
      <c r="F19" s="105"/>
      <c r="G19" s="89"/>
      <c r="H19" s="65" t="s">
        <v>37</v>
      </c>
      <c r="I19" s="65" t="s">
        <v>25</v>
      </c>
      <c r="J19" s="66">
        <v>2400</v>
      </c>
      <c r="K19" s="67">
        <f>+G16/J19</f>
        <v>29812.5</v>
      </c>
      <c r="L19" s="73"/>
      <c r="M19" s="73"/>
      <c r="N19" s="111"/>
      <c r="O19" s="74"/>
      <c r="P19" s="74"/>
    </row>
    <row r="20" spans="1:16" ht="9.6" customHeight="1" x14ac:dyDescent="0.25">
      <c r="A20" s="94">
        <f>+A16+1</f>
        <v>5</v>
      </c>
      <c r="B20" s="79"/>
      <c r="C20" s="97" t="s">
        <v>41</v>
      </c>
      <c r="D20" s="98" t="s">
        <v>48</v>
      </c>
      <c r="E20" s="90">
        <f>+$B$4*5/6</f>
        <v>59625000</v>
      </c>
      <c r="F20" s="101">
        <v>1</v>
      </c>
      <c r="G20" s="90">
        <f>+F20*E20</f>
        <v>59625000</v>
      </c>
      <c r="H20" s="45" t="s">
        <v>34</v>
      </c>
      <c r="I20" s="45" t="s">
        <v>24</v>
      </c>
      <c r="J20" s="46">
        <v>1450</v>
      </c>
      <c r="K20" s="68">
        <f>+G20/J20</f>
        <v>41120.689655172413</v>
      </c>
      <c r="L20" s="92">
        <f>+E20*0.2</f>
        <v>11925000</v>
      </c>
      <c r="M20" s="92">
        <f>+E20*0.05</f>
        <v>2981250</v>
      </c>
      <c r="N20" s="109">
        <v>2900</v>
      </c>
      <c r="O20" s="93">
        <v>3750</v>
      </c>
      <c r="P20" s="93">
        <v>15100</v>
      </c>
    </row>
    <row r="21" spans="1:16" ht="9.6" customHeight="1" x14ac:dyDescent="0.25">
      <c r="A21" s="95"/>
      <c r="B21" s="79"/>
      <c r="C21" s="97"/>
      <c r="D21" s="99"/>
      <c r="E21" s="90"/>
      <c r="F21" s="101"/>
      <c r="G21" s="91"/>
      <c r="H21" s="48" t="s">
        <v>35</v>
      </c>
      <c r="I21" s="48" t="s">
        <v>26</v>
      </c>
      <c r="J21" s="49">
        <v>1550</v>
      </c>
      <c r="K21" s="69">
        <f>+G20/J21</f>
        <v>38467.741935483871</v>
      </c>
      <c r="L21" s="92"/>
      <c r="M21" s="92"/>
      <c r="N21" s="110"/>
      <c r="O21" s="93"/>
      <c r="P21" s="93"/>
    </row>
    <row r="22" spans="1:16" ht="9.6" customHeight="1" x14ac:dyDescent="0.25">
      <c r="A22" s="95"/>
      <c r="B22" s="79"/>
      <c r="C22" s="97"/>
      <c r="D22" s="99"/>
      <c r="E22" s="90"/>
      <c r="F22" s="101"/>
      <c r="G22" s="91"/>
      <c r="H22" s="48" t="s">
        <v>36</v>
      </c>
      <c r="I22" s="51" t="s">
        <v>27</v>
      </c>
      <c r="J22" s="52">
        <v>2000</v>
      </c>
      <c r="K22" s="70">
        <f>+G20/J22</f>
        <v>29812.5</v>
      </c>
      <c r="L22" s="92"/>
      <c r="M22" s="92"/>
      <c r="N22" s="110"/>
      <c r="O22" s="93"/>
      <c r="P22" s="93"/>
    </row>
    <row r="23" spans="1:16" ht="9.6" customHeight="1" x14ac:dyDescent="0.25">
      <c r="A23" s="96"/>
      <c r="B23" s="79"/>
      <c r="C23" s="97"/>
      <c r="D23" s="99"/>
      <c r="E23" s="90"/>
      <c r="F23" s="101"/>
      <c r="G23" s="91"/>
      <c r="H23" s="53" t="s">
        <v>37</v>
      </c>
      <c r="I23" s="53" t="s">
        <v>25</v>
      </c>
      <c r="J23" s="54">
        <v>2400</v>
      </c>
      <c r="K23" s="71">
        <f>+G20/J23</f>
        <v>24843.75</v>
      </c>
      <c r="L23" s="92"/>
      <c r="M23" s="92"/>
      <c r="N23" s="111"/>
      <c r="O23" s="93"/>
      <c r="P23" s="93"/>
    </row>
    <row r="24" spans="1:16" ht="9.6" customHeight="1" x14ac:dyDescent="0.25">
      <c r="A24" s="81">
        <f>+A20+1</f>
        <v>6</v>
      </c>
      <c r="B24" s="79"/>
      <c r="C24" s="84" t="s">
        <v>9</v>
      </c>
      <c r="D24" s="102" t="s">
        <v>49</v>
      </c>
      <c r="E24" s="87">
        <f>+$B$4*2/3</f>
        <v>47700000</v>
      </c>
      <c r="F24" s="105">
        <v>1</v>
      </c>
      <c r="G24" s="87">
        <f>+F24*E24</f>
        <v>47700000</v>
      </c>
      <c r="H24" s="56" t="s">
        <v>34</v>
      </c>
      <c r="I24" s="56" t="s">
        <v>24</v>
      </c>
      <c r="J24" s="57">
        <v>1450</v>
      </c>
      <c r="K24" s="58">
        <f>+G24/J24</f>
        <v>32896.551724137928</v>
      </c>
      <c r="L24" s="73">
        <f>+E24*0.2</f>
        <v>9540000</v>
      </c>
      <c r="M24" s="73">
        <f>+E24*0.05</f>
        <v>2385000</v>
      </c>
      <c r="N24" s="109">
        <v>2900</v>
      </c>
      <c r="O24" s="74">
        <v>3150</v>
      </c>
      <c r="P24" s="74">
        <v>12700</v>
      </c>
    </row>
    <row r="25" spans="1:16" ht="9.6" customHeight="1" x14ac:dyDescent="0.25">
      <c r="A25" s="82"/>
      <c r="B25" s="79"/>
      <c r="C25" s="84"/>
      <c r="D25" s="103"/>
      <c r="E25" s="87"/>
      <c r="F25" s="105"/>
      <c r="G25" s="89"/>
      <c r="H25" s="59" t="s">
        <v>35</v>
      </c>
      <c r="I25" s="59" t="s">
        <v>26</v>
      </c>
      <c r="J25" s="60">
        <v>1550</v>
      </c>
      <c r="K25" s="61">
        <f>+G24/J25</f>
        <v>30774.193548387098</v>
      </c>
      <c r="L25" s="73"/>
      <c r="M25" s="73"/>
      <c r="N25" s="110"/>
      <c r="O25" s="74"/>
      <c r="P25" s="74"/>
    </row>
    <row r="26" spans="1:16" ht="9.6" customHeight="1" x14ac:dyDescent="0.25">
      <c r="A26" s="82"/>
      <c r="B26" s="79"/>
      <c r="C26" s="84"/>
      <c r="D26" s="103"/>
      <c r="E26" s="87"/>
      <c r="F26" s="105"/>
      <c r="G26" s="89"/>
      <c r="H26" s="59" t="s">
        <v>36</v>
      </c>
      <c r="I26" s="62" t="s">
        <v>27</v>
      </c>
      <c r="J26" s="63">
        <v>2000</v>
      </c>
      <c r="K26" s="64">
        <f>+G24/J26</f>
        <v>23850</v>
      </c>
      <c r="L26" s="73"/>
      <c r="M26" s="73"/>
      <c r="N26" s="110"/>
      <c r="O26" s="74"/>
      <c r="P26" s="74"/>
    </row>
    <row r="27" spans="1:16" ht="9.6" customHeight="1" x14ac:dyDescent="0.25">
      <c r="A27" s="83"/>
      <c r="B27" s="79"/>
      <c r="C27" s="84"/>
      <c r="D27" s="103"/>
      <c r="E27" s="87"/>
      <c r="F27" s="105"/>
      <c r="G27" s="89"/>
      <c r="H27" s="65" t="s">
        <v>37</v>
      </c>
      <c r="I27" s="65" t="s">
        <v>25</v>
      </c>
      <c r="J27" s="66">
        <v>2400</v>
      </c>
      <c r="K27" s="67">
        <f>+G24/J27</f>
        <v>19875</v>
      </c>
      <c r="L27" s="73"/>
      <c r="M27" s="73"/>
      <c r="N27" s="111"/>
      <c r="O27" s="74"/>
      <c r="P27" s="74"/>
    </row>
    <row r="28" spans="1:16" ht="9.6" customHeight="1" x14ac:dyDescent="0.25">
      <c r="A28" s="94">
        <f>+A24+1</f>
        <v>7</v>
      </c>
      <c r="B28" s="79"/>
      <c r="C28" s="97" t="s">
        <v>42</v>
      </c>
      <c r="D28" s="98" t="s">
        <v>50</v>
      </c>
      <c r="E28" s="90">
        <f>+$B$4*1/2</f>
        <v>35775000</v>
      </c>
      <c r="F28" s="101">
        <v>1</v>
      </c>
      <c r="G28" s="90">
        <f>+F28*E28</f>
        <v>35775000</v>
      </c>
      <c r="H28" s="45" t="s">
        <v>34</v>
      </c>
      <c r="I28" s="45" t="s">
        <v>24</v>
      </c>
      <c r="J28" s="46">
        <v>1450</v>
      </c>
      <c r="K28" s="68">
        <f>+G28/J28</f>
        <v>24672.413793103449</v>
      </c>
      <c r="L28" s="92">
        <f>+E28*0.2</f>
        <v>7155000</v>
      </c>
      <c r="M28" s="92">
        <f>+E28*0.05</f>
        <v>1788750</v>
      </c>
      <c r="N28" s="109">
        <v>2900</v>
      </c>
      <c r="O28" s="93">
        <v>2700</v>
      </c>
      <c r="P28" s="93">
        <v>10800</v>
      </c>
    </row>
    <row r="29" spans="1:16" ht="9.6" customHeight="1" x14ac:dyDescent="0.25">
      <c r="A29" s="95"/>
      <c r="B29" s="79"/>
      <c r="C29" s="97"/>
      <c r="D29" s="99"/>
      <c r="E29" s="90"/>
      <c r="F29" s="101"/>
      <c r="G29" s="91"/>
      <c r="H29" s="48" t="s">
        <v>35</v>
      </c>
      <c r="I29" s="48" t="s">
        <v>26</v>
      </c>
      <c r="J29" s="49">
        <v>1550</v>
      </c>
      <c r="K29" s="69">
        <f>+G28/J29</f>
        <v>23080.645161290322</v>
      </c>
      <c r="L29" s="92"/>
      <c r="M29" s="92"/>
      <c r="N29" s="110"/>
      <c r="O29" s="93"/>
      <c r="P29" s="93"/>
    </row>
    <row r="30" spans="1:16" ht="9.6" customHeight="1" x14ac:dyDescent="0.25">
      <c r="A30" s="95"/>
      <c r="B30" s="79"/>
      <c r="C30" s="97"/>
      <c r="D30" s="99"/>
      <c r="E30" s="90"/>
      <c r="F30" s="101"/>
      <c r="G30" s="91"/>
      <c r="H30" s="48" t="s">
        <v>36</v>
      </c>
      <c r="I30" s="51" t="s">
        <v>27</v>
      </c>
      <c r="J30" s="52">
        <v>2000</v>
      </c>
      <c r="K30" s="70">
        <f>+G28/J30</f>
        <v>17887.5</v>
      </c>
      <c r="L30" s="92"/>
      <c r="M30" s="92"/>
      <c r="N30" s="110"/>
      <c r="O30" s="93"/>
      <c r="P30" s="93"/>
    </row>
    <row r="31" spans="1:16" ht="9.6" customHeight="1" x14ac:dyDescent="0.25">
      <c r="A31" s="96"/>
      <c r="B31" s="79"/>
      <c r="C31" s="97"/>
      <c r="D31" s="99"/>
      <c r="E31" s="90"/>
      <c r="F31" s="101"/>
      <c r="G31" s="91"/>
      <c r="H31" s="53" t="s">
        <v>37</v>
      </c>
      <c r="I31" s="53" t="s">
        <v>25</v>
      </c>
      <c r="J31" s="54">
        <v>2400</v>
      </c>
      <c r="K31" s="71">
        <f>+G28/J31</f>
        <v>14906.25</v>
      </c>
      <c r="L31" s="92"/>
      <c r="M31" s="92"/>
      <c r="N31" s="111"/>
      <c r="O31" s="93"/>
      <c r="P31" s="93"/>
    </row>
    <row r="32" spans="1:16" ht="9.6" customHeight="1" x14ac:dyDescent="0.25">
      <c r="A32" s="81">
        <f>+A28+1</f>
        <v>8</v>
      </c>
      <c r="B32" s="79"/>
      <c r="C32" s="84" t="s">
        <v>10</v>
      </c>
      <c r="D32" s="102" t="s">
        <v>51</v>
      </c>
      <c r="E32" s="87">
        <f>+$B$4*1/3</f>
        <v>23850000</v>
      </c>
      <c r="F32" s="105">
        <v>1</v>
      </c>
      <c r="G32" s="87">
        <f>+F32*E32</f>
        <v>23850000</v>
      </c>
      <c r="H32" s="56" t="s">
        <v>34</v>
      </c>
      <c r="I32" s="56" t="s">
        <v>24</v>
      </c>
      <c r="J32" s="57">
        <v>1450</v>
      </c>
      <c r="K32" s="58">
        <f>+G32/J32</f>
        <v>16448.275862068964</v>
      </c>
      <c r="L32" s="73">
        <f>+E32*0.2</f>
        <v>4770000</v>
      </c>
      <c r="M32" s="73">
        <f>+E32*0.05</f>
        <v>1192500</v>
      </c>
      <c r="N32" s="109">
        <v>2900</v>
      </c>
      <c r="O32" s="74">
        <v>2200</v>
      </c>
      <c r="P32" s="74">
        <v>8500</v>
      </c>
    </row>
    <row r="33" spans="1:16" ht="9.6" customHeight="1" x14ac:dyDescent="0.25">
      <c r="A33" s="82"/>
      <c r="B33" s="79"/>
      <c r="C33" s="84"/>
      <c r="D33" s="103"/>
      <c r="E33" s="87"/>
      <c r="F33" s="105"/>
      <c r="G33" s="89"/>
      <c r="H33" s="59" t="s">
        <v>35</v>
      </c>
      <c r="I33" s="59" t="s">
        <v>26</v>
      </c>
      <c r="J33" s="60">
        <v>1550</v>
      </c>
      <c r="K33" s="61">
        <f>+G32/J33</f>
        <v>15387.096774193549</v>
      </c>
      <c r="L33" s="73"/>
      <c r="M33" s="73"/>
      <c r="N33" s="110"/>
      <c r="O33" s="74"/>
      <c r="P33" s="74"/>
    </row>
    <row r="34" spans="1:16" ht="9.6" customHeight="1" x14ac:dyDescent="0.25">
      <c r="A34" s="82"/>
      <c r="B34" s="79"/>
      <c r="C34" s="84"/>
      <c r="D34" s="103"/>
      <c r="E34" s="87"/>
      <c r="F34" s="105"/>
      <c r="G34" s="89"/>
      <c r="H34" s="59" t="s">
        <v>36</v>
      </c>
      <c r="I34" s="62" t="s">
        <v>27</v>
      </c>
      <c r="J34" s="63">
        <v>2000</v>
      </c>
      <c r="K34" s="64">
        <f>+G32/J34</f>
        <v>11925</v>
      </c>
      <c r="L34" s="73"/>
      <c r="M34" s="73"/>
      <c r="N34" s="110"/>
      <c r="O34" s="74"/>
      <c r="P34" s="74"/>
    </row>
    <row r="35" spans="1:16" ht="9.6" customHeight="1" x14ac:dyDescent="0.25">
      <c r="A35" s="83"/>
      <c r="B35" s="79"/>
      <c r="C35" s="84"/>
      <c r="D35" s="103"/>
      <c r="E35" s="87"/>
      <c r="F35" s="105"/>
      <c r="G35" s="89"/>
      <c r="H35" s="65" t="s">
        <v>37</v>
      </c>
      <c r="I35" s="65" t="s">
        <v>25</v>
      </c>
      <c r="J35" s="66">
        <v>2400</v>
      </c>
      <c r="K35" s="67">
        <f>+G32/J35</f>
        <v>9937.5</v>
      </c>
      <c r="L35" s="73"/>
      <c r="M35" s="73"/>
      <c r="N35" s="111"/>
      <c r="O35" s="74"/>
      <c r="P35" s="74"/>
    </row>
    <row r="36" spans="1:16" ht="9.6" customHeight="1" x14ac:dyDescent="0.25">
      <c r="A36" s="94">
        <f>+A32+1</f>
        <v>9</v>
      </c>
      <c r="B36" s="79"/>
      <c r="C36" s="97" t="s">
        <v>43</v>
      </c>
      <c r="D36" s="98" t="s">
        <v>52</v>
      </c>
      <c r="E36" s="90">
        <f>+$B$4*1/5</f>
        <v>14310000</v>
      </c>
      <c r="F36" s="101" t="s">
        <v>57</v>
      </c>
      <c r="G36" s="90">
        <f>+E36*4/3</f>
        <v>19080000</v>
      </c>
      <c r="H36" s="45" t="s">
        <v>34</v>
      </c>
      <c r="I36" s="45" t="s">
        <v>24</v>
      </c>
      <c r="J36" s="46">
        <v>1450</v>
      </c>
      <c r="K36" s="68">
        <f>+G36/J36</f>
        <v>13158.620689655172</v>
      </c>
      <c r="L36" s="92">
        <f>+E36*0.2</f>
        <v>2862000</v>
      </c>
      <c r="M36" s="92">
        <f>+E36*0.05</f>
        <v>715500</v>
      </c>
      <c r="N36" s="109">
        <v>2900</v>
      </c>
      <c r="O36" s="93">
        <v>1800</v>
      </c>
      <c r="P36" s="93">
        <v>7200</v>
      </c>
    </row>
    <row r="37" spans="1:16" ht="9.6" customHeight="1" x14ac:dyDescent="0.25">
      <c r="A37" s="95"/>
      <c r="B37" s="79"/>
      <c r="C37" s="97"/>
      <c r="D37" s="99"/>
      <c r="E37" s="90"/>
      <c r="F37" s="101"/>
      <c r="G37" s="91"/>
      <c r="H37" s="48" t="s">
        <v>35</v>
      </c>
      <c r="I37" s="48" t="s">
        <v>26</v>
      </c>
      <c r="J37" s="49">
        <v>1550</v>
      </c>
      <c r="K37" s="69">
        <f>+G36/J37</f>
        <v>12309.677419354839</v>
      </c>
      <c r="L37" s="92"/>
      <c r="M37" s="92"/>
      <c r="N37" s="110"/>
      <c r="O37" s="93"/>
      <c r="P37" s="93"/>
    </row>
    <row r="38" spans="1:16" ht="9.6" customHeight="1" x14ac:dyDescent="0.25">
      <c r="A38" s="95"/>
      <c r="B38" s="79"/>
      <c r="C38" s="97"/>
      <c r="D38" s="99"/>
      <c r="E38" s="90"/>
      <c r="F38" s="101"/>
      <c r="G38" s="91"/>
      <c r="H38" s="48" t="s">
        <v>36</v>
      </c>
      <c r="I38" s="51" t="s">
        <v>27</v>
      </c>
      <c r="J38" s="52">
        <v>2000</v>
      </c>
      <c r="K38" s="70">
        <f>+G36/J38</f>
        <v>9540</v>
      </c>
      <c r="L38" s="92"/>
      <c r="M38" s="92"/>
      <c r="N38" s="110"/>
      <c r="O38" s="93"/>
      <c r="P38" s="93"/>
    </row>
    <row r="39" spans="1:16" ht="9.6" customHeight="1" x14ac:dyDescent="0.25">
      <c r="A39" s="96"/>
      <c r="B39" s="79"/>
      <c r="C39" s="97"/>
      <c r="D39" s="99"/>
      <c r="E39" s="90"/>
      <c r="F39" s="101"/>
      <c r="G39" s="91"/>
      <c r="H39" s="53" t="s">
        <v>37</v>
      </c>
      <c r="I39" s="53" t="s">
        <v>25</v>
      </c>
      <c r="J39" s="54">
        <v>2400</v>
      </c>
      <c r="K39" s="71">
        <f>+G36/J39</f>
        <v>7950</v>
      </c>
      <c r="L39" s="92"/>
      <c r="M39" s="92"/>
      <c r="N39" s="111"/>
      <c r="O39" s="93"/>
      <c r="P39" s="93"/>
    </row>
    <row r="40" spans="1:16" ht="9.6" customHeight="1" x14ac:dyDescent="0.25">
      <c r="A40" s="81">
        <f>+A36+1</f>
        <v>10</v>
      </c>
      <c r="B40" s="79"/>
      <c r="C40" s="84" t="s">
        <v>11</v>
      </c>
      <c r="D40" s="102" t="s">
        <v>53</v>
      </c>
      <c r="E40" s="87">
        <f>+$B$4*1/10</f>
        <v>7155000</v>
      </c>
      <c r="F40" s="105">
        <v>2</v>
      </c>
      <c r="G40" s="87">
        <f>+F40*E40</f>
        <v>14310000</v>
      </c>
      <c r="H40" s="56" t="s">
        <v>34</v>
      </c>
      <c r="I40" s="56" t="s">
        <v>24</v>
      </c>
      <c r="J40" s="57">
        <v>1450</v>
      </c>
      <c r="K40" s="58">
        <f>+G40/J40</f>
        <v>9868.9655172413786</v>
      </c>
      <c r="L40" s="73">
        <f>+E40*0.1</f>
        <v>715500</v>
      </c>
      <c r="M40" s="73">
        <f>+E40*0.05</f>
        <v>357750</v>
      </c>
      <c r="N40" s="109">
        <v>2900</v>
      </c>
      <c r="O40" s="74">
        <v>1400</v>
      </c>
      <c r="P40" s="74">
        <v>5750</v>
      </c>
    </row>
    <row r="41" spans="1:16" ht="9.6" customHeight="1" x14ac:dyDescent="0.25">
      <c r="A41" s="82"/>
      <c r="B41" s="79"/>
      <c r="C41" s="84"/>
      <c r="D41" s="103"/>
      <c r="E41" s="87"/>
      <c r="F41" s="105"/>
      <c r="G41" s="89"/>
      <c r="H41" s="59" t="s">
        <v>35</v>
      </c>
      <c r="I41" s="59" t="s">
        <v>26</v>
      </c>
      <c r="J41" s="60">
        <v>1550</v>
      </c>
      <c r="K41" s="61">
        <f>+G40/J41</f>
        <v>9232.2580645161288</v>
      </c>
      <c r="L41" s="73"/>
      <c r="M41" s="73"/>
      <c r="N41" s="110"/>
      <c r="O41" s="74"/>
      <c r="P41" s="74"/>
    </row>
    <row r="42" spans="1:16" ht="9.6" customHeight="1" x14ac:dyDescent="0.25">
      <c r="A42" s="82"/>
      <c r="B42" s="79"/>
      <c r="C42" s="84"/>
      <c r="D42" s="103"/>
      <c r="E42" s="87"/>
      <c r="F42" s="105"/>
      <c r="G42" s="89"/>
      <c r="H42" s="59" t="s">
        <v>36</v>
      </c>
      <c r="I42" s="62" t="s">
        <v>27</v>
      </c>
      <c r="J42" s="63">
        <v>2000</v>
      </c>
      <c r="K42" s="64">
        <f>+G40/J42</f>
        <v>7155</v>
      </c>
      <c r="L42" s="73"/>
      <c r="M42" s="73"/>
      <c r="N42" s="110"/>
      <c r="O42" s="74"/>
      <c r="P42" s="74"/>
    </row>
    <row r="43" spans="1:16" ht="9.6" customHeight="1" x14ac:dyDescent="0.25">
      <c r="A43" s="83"/>
      <c r="B43" s="79"/>
      <c r="C43" s="84"/>
      <c r="D43" s="103"/>
      <c r="E43" s="87"/>
      <c r="F43" s="105"/>
      <c r="G43" s="89"/>
      <c r="H43" s="65" t="s">
        <v>37</v>
      </c>
      <c r="I43" s="65" t="s">
        <v>25</v>
      </c>
      <c r="J43" s="66">
        <v>2400</v>
      </c>
      <c r="K43" s="67">
        <f>+G40/J43</f>
        <v>5962.5</v>
      </c>
      <c r="L43" s="73"/>
      <c r="M43" s="73"/>
      <c r="N43" s="111"/>
      <c r="O43" s="74"/>
      <c r="P43" s="74"/>
    </row>
    <row r="44" spans="1:16" ht="9.6" customHeight="1" x14ac:dyDescent="0.25">
      <c r="A44" s="94">
        <f>+A40+1</f>
        <v>11</v>
      </c>
      <c r="B44" s="79"/>
      <c r="C44" s="97" t="s">
        <v>44</v>
      </c>
      <c r="D44" s="98" t="s">
        <v>54</v>
      </c>
      <c r="E44" s="90">
        <f>+$B$4*17/200</f>
        <v>6081750</v>
      </c>
      <c r="F44" s="100">
        <v>1.75</v>
      </c>
      <c r="G44" s="90">
        <f>+F44*E44</f>
        <v>10643062.5</v>
      </c>
      <c r="H44" s="45" t="s">
        <v>34</v>
      </c>
      <c r="I44" s="45" t="s">
        <v>24</v>
      </c>
      <c r="J44" s="46">
        <v>1450</v>
      </c>
      <c r="K44" s="68">
        <f>+G44/J44</f>
        <v>7340.0431034482763</v>
      </c>
      <c r="L44" s="92">
        <f>+E44*0.1</f>
        <v>608175</v>
      </c>
      <c r="M44" s="92">
        <f>+E44*0.05</f>
        <v>304087.5</v>
      </c>
      <c r="N44" s="109">
        <v>2900</v>
      </c>
      <c r="O44" s="93">
        <v>1150</v>
      </c>
      <c r="P44" s="93">
        <v>4800</v>
      </c>
    </row>
    <row r="45" spans="1:16" ht="9.6" customHeight="1" x14ac:dyDescent="0.25">
      <c r="A45" s="95"/>
      <c r="B45" s="79"/>
      <c r="C45" s="97"/>
      <c r="D45" s="99"/>
      <c r="E45" s="90"/>
      <c r="F45" s="100"/>
      <c r="G45" s="91"/>
      <c r="H45" s="48" t="s">
        <v>35</v>
      </c>
      <c r="I45" s="48" t="s">
        <v>26</v>
      </c>
      <c r="J45" s="49">
        <v>1550</v>
      </c>
      <c r="K45" s="69">
        <f>+G44/J45</f>
        <v>6866.4919354838712</v>
      </c>
      <c r="L45" s="92"/>
      <c r="M45" s="92"/>
      <c r="N45" s="110"/>
      <c r="O45" s="93"/>
      <c r="P45" s="93"/>
    </row>
    <row r="46" spans="1:16" ht="9.6" customHeight="1" x14ac:dyDescent="0.25">
      <c r="A46" s="95"/>
      <c r="B46" s="79"/>
      <c r="C46" s="97"/>
      <c r="D46" s="99"/>
      <c r="E46" s="90"/>
      <c r="F46" s="100"/>
      <c r="G46" s="91"/>
      <c r="H46" s="48" t="s">
        <v>36</v>
      </c>
      <c r="I46" s="51" t="s">
        <v>27</v>
      </c>
      <c r="J46" s="52">
        <v>2000</v>
      </c>
      <c r="K46" s="70">
        <f>+G44/J46</f>
        <v>5321.53125</v>
      </c>
      <c r="L46" s="92"/>
      <c r="M46" s="92"/>
      <c r="N46" s="110"/>
      <c r="O46" s="93"/>
      <c r="P46" s="93"/>
    </row>
    <row r="47" spans="1:16" ht="9.6" customHeight="1" x14ac:dyDescent="0.25">
      <c r="A47" s="96"/>
      <c r="B47" s="79"/>
      <c r="C47" s="97"/>
      <c r="D47" s="99"/>
      <c r="E47" s="90"/>
      <c r="F47" s="100"/>
      <c r="G47" s="91"/>
      <c r="H47" s="53" t="s">
        <v>37</v>
      </c>
      <c r="I47" s="53" t="s">
        <v>25</v>
      </c>
      <c r="J47" s="54">
        <v>2400</v>
      </c>
      <c r="K47" s="71">
        <f>+G44/J47</f>
        <v>4434.609375</v>
      </c>
      <c r="L47" s="92"/>
      <c r="M47" s="92"/>
      <c r="N47" s="111"/>
      <c r="O47" s="93"/>
      <c r="P47" s="93"/>
    </row>
    <row r="48" spans="1:16" ht="9.6" customHeight="1" x14ac:dyDescent="0.25">
      <c r="A48" s="81">
        <f>+A44+1</f>
        <v>12</v>
      </c>
      <c r="B48" s="79"/>
      <c r="C48" s="84" t="s">
        <v>12</v>
      </c>
      <c r="D48" s="102" t="s">
        <v>55</v>
      </c>
      <c r="E48" s="87">
        <f>+$B$4*7/100</f>
        <v>5008500</v>
      </c>
      <c r="F48" s="104">
        <v>1.5</v>
      </c>
      <c r="G48" s="87">
        <f>+E48*F48</f>
        <v>7512750</v>
      </c>
      <c r="H48" s="56" t="s">
        <v>34</v>
      </c>
      <c r="I48" s="56" t="s">
        <v>24</v>
      </c>
      <c r="J48" s="57">
        <v>1450</v>
      </c>
      <c r="K48" s="58">
        <f>+G48/J48</f>
        <v>5181.2068965517237</v>
      </c>
      <c r="L48" s="73" t="s">
        <v>31</v>
      </c>
      <c r="M48" s="73">
        <f>+E48*0.05</f>
        <v>250425</v>
      </c>
      <c r="N48" s="109">
        <v>2900</v>
      </c>
      <c r="O48" s="74">
        <v>950</v>
      </c>
      <c r="P48" s="74">
        <v>3750</v>
      </c>
    </row>
    <row r="49" spans="1:16" ht="9.6" customHeight="1" x14ac:dyDescent="0.25">
      <c r="A49" s="82"/>
      <c r="B49" s="79"/>
      <c r="C49" s="84"/>
      <c r="D49" s="103"/>
      <c r="E49" s="87"/>
      <c r="F49" s="104"/>
      <c r="G49" s="89"/>
      <c r="H49" s="59" t="s">
        <v>35</v>
      </c>
      <c r="I49" s="59" t="s">
        <v>26</v>
      </c>
      <c r="J49" s="60">
        <v>1550</v>
      </c>
      <c r="K49" s="61">
        <f>+G48/J49</f>
        <v>4846.9354838709678</v>
      </c>
      <c r="L49" s="73"/>
      <c r="M49" s="73"/>
      <c r="N49" s="110"/>
      <c r="O49" s="74"/>
      <c r="P49" s="74"/>
    </row>
    <row r="50" spans="1:16" ht="9.6" customHeight="1" x14ac:dyDescent="0.25">
      <c r="A50" s="82"/>
      <c r="B50" s="79"/>
      <c r="C50" s="84"/>
      <c r="D50" s="103"/>
      <c r="E50" s="87"/>
      <c r="F50" s="104"/>
      <c r="G50" s="89"/>
      <c r="H50" s="59" t="s">
        <v>36</v>
      </c>
      <c r="I50" s="62" t="s">
        <v>27</v>
      </c>
      <c r="J50" s="63">
        <v>2000</v>
      </c>
      <c r="K50" s="64">
        <f>+G48/J50</f>
        <v>3756.375</v>
      </c>
      <c r="L50" s="73"/>
      <c r="M50" s="73"/>
      <c r="N50" s="110"/>
      <c r="O50" s="74"/>
      <c r="P50" s="74"/>
    </row>
    <row r="51" spans="1:16" ht="9.6" customHeight="1" x14ac:dyDescent="0.25">
      <c r="A51" s="83"/>
      <c r="B51" s="79"/>
      <c r="C51" s="84"/>
      <c r="D51" s="103"/>
      <c r="E51" s="87"/>
      <c r="F51" s="104"/>
      <c r="G51" s="89"/>
      <c r="H51" s="65" t="s">
        <v>37</v>
      </c>
      <c r="I51" s="65" t="s">
        <v>25</v>
      </c>
      <c r="J51" s="66">
        <v>2400</v>
      </c>
      <c r="K51" s="67">
        <f>+G48/J51</f>
        <v>3130.3125</v>
      </c>
      <c r="L51" s="73"/>
      <c r="M51" s="73"/>
      <c r="N51" s="111"/>
      <c r="O51" s="74"/>
      <c r="P51" s="74"/>
    </row>
    <row r="52" spans="1:16" ht="9.6" customHeight="1" x14ac:dyDescent="0.25">
      <c r="A52" s="94">
        <f>+A48+1</f>
        <v>13</v>
      </c>
      <c r="B52" s="79"/>
      <c r="C52" s="97" t="s">
        <v>45</v>
      </c>
      <c r="D52" s="98" t="s">
        <v>56</v>
      </c>
      <c r="E52" s="90">
        <f>+$B$4*1/20</f>
        <v>3577500</v>
      </c>
      <c r="F52" s="100">
        <v>1.5</v>
      </c>
      <c r="G52" s="90">
        <f>+E52*F52</f>
        <v>5366250</v>
      </c>
      <c r="H52" s="45" t="s">
        <v>34</v>
      </c>
      <c r="I52" s="45" t="s">
        <v>24</v>
      </c>
      <c r="J52" s="46">
        <v>1450</v>
      </c>
      <c r="K52" s="68">
        <f>+G52/J52</f>
        <v>3700.8620689655172</v>
      </c>
      <c r="L52" s="92" t="s">
        <v>31</v>
      </c>
      <c r="M52" s="92">
        <f>+E52*0.05</f>
        <v>178875</v>
      </c>
      <c r="N52" s="109">
        <v>2900</v>
      </c>
      <c r="O52" s="93">
        <v>650</v>
      </c>
      <c r="P52" s="93">
        <v>2550</v>
      </c>
    </row>
    <row r="53" spans="1:16" ht="9.6" customHeight="1" x14ac:dyDescent="0.25">
      <c r="A53" s="95"/>
      <c r="B53" s="79"/>
      <c r="C53" s="97"/>
      <c r="D53" s="99"/>
      <c r="E53" s="90"/>
      <c r="F53" s="100"/>
      <c r="G53" s="91"/>
      <c r="H53" s="48" t="s">
        <v>35</v>
      </c>
      <c r="I53" s="48" t="s">
        <v>26</v>
      </c>
      <c r="J53" s="49">
        <v>1550</v>
      </c>
      <c r="K53" s="69">
        <f>+G52/J53</f>
        <v>3462.0967741935483</v>
      </c>
      <c r="L53" s="92"/>
      <c r="M53" s="92"/>
      <c r="N53" s="110"/>
      <c r="O53" s="93"/>
      <c r="P53" s="93"/>
    </row>
    <row r="54" spans="1:16" ht="9.6" customHeight="1" x14ac:dyDescent="0.25">
      <c r="A54" s="95"/>
      <c r="B54" s="79"/>
      <c r="C54" s="97"/>
      <c r="D54" s="99"/>
      <c r="E54" s="90"/>
      <c r="F54" s="100"/>
      <c r="G54" s="91"/>
      <c r="H54" s="48" t="s">
        <v>36</v>
      </c>
      <c r="I54" s="51" t="s">
        <v>27</v>
      </c>
      <c r="J54" s="52">
        <v>2000</v>
      </c>
      <c r="K54" s="70">
        <f>+G52/J54</f>
        <v>2683.125</v>
      </c>
      <c r="L54" s="92"/>
      <c r="M54" s="92"/>
      <c r="N54" s="110"/>
      <c r="O54" s="93"/>
      <c r="P54" s="93"/>
    </row>
    <row r="55" spans="1:16" ht="9.6" customHeight="1" x14ac:dyDescent="0.25">
      <c r="A55" s="96"/>
      <c r="B55" s="79"/>
      <c r="C55" s="97"/>
      <c r="D55" s="99"/>
      <c r="E55" s="90"/>
      <c r="F55" s="100"/>
      <c r="G55" s="91"/>
      <c r="H55" s="53" t="s">
        <v>37</v>
      </c>
      <c r="I55" s="53" t="s">
        <v>25</v>
      </c>
      <c r="J55" s="54">
        <v>2400</v>
      </c>
      <c r="K55" s="71">
        <f>+G52/J55</f>
        <v>2235.9375</v>
      </c>
      <c r="L55" s="92"/>
      <c r="M55" s="92"/>
      <c r="N55" s="111"/>
      <c r="O55" s="93"/>
      <c r="P55" s="93"/>
    </row>
    <row r="56" spans="1:16" ht="9.6" customHeight="1" x14ac:dyDescent="0.25">
      <c r="A56" s="81">
        <f>+A52+1</f>
        <v>14</v>
      </c>
      <c r="B56" s="79"/>
      <c r="C56" s="84" t="s">
        <v>13</v>
      </c>
      <c r="D56" s="85" t="s">
        <v>17</v>
      </c>
      <c r="E56" s="87" t="s">
        <v>17</v>
      </c>
      <c r="F56" s="88" t="s">
        <v>60</v>
      </c>
      <c r="G56" s="87">
        <f>+E52*5/6</f>
        <v>2981250</v>
      </c>
      <c r="H56" s="56" t="s">
        <v>34</v>
      </c>
      <c r="I56" s="56" t="s">
        <v>24</v>
      </c>
      <c r="J56" s="57">
        <v>1450</v>
      </c>
      <c r="K56" s="58">
        <f>+G56/J56</f>
        <v>2056.0344827586205</v>
      </c>
      <c r="L56" s="73" t="s">
        <v>31</v>
      </c>
      <c r="M56" s="73" t="s">
        <v>31</v>
      </c>
      <c r="N56" s="109">
        <v>2900</v>
      </c>
      <c r="O56" s="74">
        <v>350</v>
      </c>
      <c r="P56" s="74">
        <v>1300</v>
      </c>
    </row>
    <row r="57" spans="1:16" ht="9.6" customHeight="1" x14ac:dyDescent="0.25">
      <c r="A57" s="82"/>
      <c r="B57" s="79"/>
      <c r="C57" s="84"/>
      <c r="D57" s="86"/>
      <c r="E57" s="87"/>
      <c r="F57" s="88"/>
      <c r="G57" s="89"/>
      <c r="H57" s="59" t="s">
        <v>35</v>
      </c>
      <c r="I57" s="59" t="s">
        <v>26</v>
      </c>
      <c r="J57" s="60">
        <v>1550</v>
      </c>
      <c r="K57" s="61">
        <f>+G56/J57</f>
        <v>1923.3870967741937</v>
      </c>
      <c r="L57" s="73"/>
      <c r="M57" s="73"/>
      <c r="N57" s="110"/>
      <c r="O57" s="74"/>
      <c r="P57" s="74"/>
    </row>
    <row r="58" spans="1:16" ht="9.6" customHeight="1" x14ac:dyDescent="0.25">
      <c r="A58" s="82"/>
      <c r="B58" s="79"/>
      <c r="C58" s="84"/>
      <c r="D58" s="86"/>
      <c r="E58" s="87"/>
      <c r="F58" s="88"/>
      <c r="G58" s="89"/>
      <c r="H58" s="59" t="s">
        <v>36</v>
      </c>
      <c r="I58" s="62" t="s">
        <v>27</v>
      </c>
      <c r="J58" s="63">
        <v>2000</v>
      </c>
      <c r="K58" s="64">
        <f>+G56/J58</f>
        <v>1490.625</v>
      </c>
      <c r="L58" s="73"/>
      <c r="M58" s="73"/>
      <c r="N58" s="110"/>
      <c r="O58" s="74"/>
      <c r="P58" s="74"/>
    </row>
    <row r="59" spans="1:16" ht="9.6" customHeight="1" x14ac:dyDescent="0.25">
      <c r="A59" s="83"/>
      <c r="B59" s="80"/>
      <c r="C59" s="84"/>
      <c r="D59" s="86"/>
      <c r="E59" s="87"/>
      <c r="F59" s="88"/>
      <c r="G59" s="89"/>
      <c r="H59" s="65" t="s">
        <v>37</v>
      </c>
      <c r="I59" s="65" t="s">
        <v>25</v>
      </c>
      <c r="J59" s="66">
        <v>2400</v>
      </c>
      <c r="K59" s="67">
        <f>+G56/J59</f>
        <v>1242.1875</v>
      </c>
      <c r="L59" s="73"/>
      <c r="M59" s="73"/>
      <c r="N59" s="111"/>
      <c r="O59" s="74"/>
      <c r="P59" s="74"/>
    </row>
  </sheetData>
  <mergeCells count="161">
    <mergeCell ref="A1:P1"/>
    <mergeCell ref="F2:K2"/>
    <mergeCell ref="L2:M2"/>
    <mergeCell ref="N2:P2"/>
    <mergeCell ref="H3:J3"/>
    <mergeCell ref="A4:A7"/>
    <mergeCell ref="C4:C7"/>
    <mergeCell ref="D4:D7"/>
    <mergeCell ref="E4:E7"/>
    <mergeCell ref="F4:F7"/>
    <mergeCell ref="G4:G7"/>
    <mergeCell ref="G8:G11"/>
    <mergeCell ref="G16:G19"/>
    <mergeCell ref="P8:P11"/>
    <mergeCell ref="A16:A19"/>
    <mergeCell ref="C16:C19"/>
    <mergeCell ref="D16:D19"/>
    <mergeCell ref="E16:E19"/>
    <mergeCell ref="F16:F19"/>
    <mergeCell ref="L4:L7"/>
    <mergeCell ref="M4:M7"/>
    <mergeCell ref="N4:N7"/>
    <mergeCell ref="O4:O7"/>
    <mergeCell ref="P4:P7"/>
    <mergeCell ref="A8:A11"/>
    <mergeCell ref="C8:C11"/>
    <mergeCell ref="D8:D11"/>
    <mergeCell ref="E8:E11"/>
    <mergeCell ref="F8:F11"/>
    <mergeCell ref="P12:P15"/>
    <mergeCell ref="A24:A27"/>
    <mergeCell ref="C24:C27"/>
    <mergeCell ref="D24:D27"/>
    <mergeCell ref="E24:E27"/>
    <mergeCell ref="F24:F27"/>
    <mergeCell ref="L8:L11"/>
    <mergeCell ref="M8:M11"/>
    <mergeCell ref="N8:N11"/>
    <mergeCell ref="O8:O11"/>
    <mergeCell ref="A20:A23"/>
    <mergeCell ref="C20:C23"/>
    <mergeCell ref="D20:D23"/>
    <mergeCell ref="E20:E23"/>
    <mergeCell ref="F20:F23"/>
    <mergeCell ref="A12:A15"/>
    <mergeCell ref="C12:C15"/>
    <mergeCell ref="D12:D15"/>
    <mergeCell ref="E12:E15"/>
    <mergeCell ref="F12:F15"/>
    <mergeCell ref="L12:L15"/>
    <mergeCell ref="M12:M15"/>
    <mergeCell ref="N12:N15"/>
    <mergeCell ref="O12:O15"/>
    <mergeCell ref="G12:G15"/>
    <mergeCell ref="G32:G35"/>
    <mergeCell ref="G24:G27"/>
    <mergeCell ref="L24:L27"/>
    <mergeCell ref="M24:M27"/>
    <mergeCell ref="N24:N27"/>
    <mergeCell ref="O24:O27"/>
    <mergeCell ref="P24:P27"/>
    <mergeCell ref="L16:L19"/>
    <mergeCell ref="M16:M19"/>
    <mergeCell ref="N16:N19"/>
    <mergeCell ref="O16:O19"/>
    <mergeCell ref="P16:P19"/>
    <mergeCell ref="G20:G23"/>
    <mergeCell ref="L20:L23"/>
    <mergeCell ref="M20:M23"/>
    <mergeCell ref="N20:N23"/>
    <mergeCell ref="O20:O23"/>
    <mergeCell ref="P20:P23"/>
    <mergeCell ref="A32:A35"/>
    <mergeCell ref="C32:C35"/>
    <mergeCell ref="D32:D35"/>
    <mergeCell ref="E32:E35"/>
    <mergeCell ref="F32:F35"/>
    <mergeCell ref="A36:A39"/>
    <mergeCell ref="C36:C39"/>
    <mergeCell ref="D36:D39"/>
    <mergeCell ref="E36:E39"/>
    <mergeCell ref="F36:F39"/>
    <mergeCell ref="A48:A51"/>
    <mergeCell ref="C48:C51"/>
    <mergeCell ref="D48:D51"/>
    <mergeCell ref="E48:E51"/>
    <mergeCell ref="F48:F51"/>
    <mergeCell ref="G48:G51"/>
    <mergeCell ref="A40:A43"/>
    <mergeCell ref="C40:C43"/>
    <mergeCell ref="D40:D43"/>
    <mergeCell ref="E40:E43"/>
    <mergeCell ref="F40:F43"/>
    <mergeCell ref="M36:M39"/>
    <mergeCell ref="G40:G43"/>
    <mergeCell ref="L40:L43"/>
    <mergeCell ref="M40:M43"/>
    <mergeCell ref="L48:L51"/>
    <mergeCell ref="M48:M51"/>
    <mergeCell ref="N48:N51"/>
    <mergeCell ref="O48:O51"/>
    <mergeCell ref="P48:P51"/>
    <mergeCell ref="L28:L31"/>
    <mergeCell ref="M28:M31"/>
    <mergeCell ref="N28:N31"/>
    <mergeCell ref="O28:O31"/>
    <mergeCell ref="P28:P31"/>
    <mergeCell ref="G28:G31"/>
    <mergeCell ref="A28:A31"/>
    <mergeCell ref="C28:C31"/>
    <mergeCell ref="D28:D31"/>
    <mergeCell ref="E28:E31"/>
    <mergeCell ref="F28:F31"/>
    <mergeCell ref="N40:N43"/>
    <mergeCell ref="O40:O43"/>
    <mergeCell ref="P40:P43"/>
    <mergeCell ref="L32:L35"/>
    <mergeCell ref="M32:M35"/>
    <mergeCell ref="N32:N35"/>
    <mergeCell ref="O32:O35"/>
    <mergeCell ref="P32:P35"/>
    <mergeCell ref="A52:A55"/>
    <mergeCell ref="C52:C55"/>
    <mergeCell ref="D52:D55"/>
    <mergeCell ref="E52:E55"/>
    <mergeCell ref="F52:F55"/>
    <mergeCell ref="A44:A47"/>
    <mergeCell ref="C44:C47"/>
    <mergeCell ref="D44:D47"/>
    <mergeCell ref="E44:E47"/>
    <mergeCell ref="F44:F47"/>
    <mergeCell ref="N36:N39"/>
    <mergeCell ref="O36:O39"/>
    <mergeCell ref="P36:P39"/>
    <mergeCell ref="G44:G47"/>
    <mergeCell ref="G36:G39"/>
    <mergeCell ref="L36:L39"/>
    <mergeCell ref="L56:L59"/>
    <mergeCell ref="M56:M59"/>
    <mergeCell ref="N56:N59"/>
    <mergeCell ref="O56:O59"/>
    <mergeCell ref="P56:P59"/>
    <mergeCell ref="A2:E2"/>
    <mergeCell ref="B4:B59"/>
    <mergeCell ref="A56:A59"/>
    <mergeCell ref="C56:C59"/>
    <mergeCell ref="D56:D59"/>
    <mergeCell ref="E56:E59"/>
    <mergeCell ref="F56:F59"/>
    <mergeCell ref="G56:G59"/>
    <mergeCell ref="G52:G55"/>
    <mergeCell ref="L52:L55"/>
    <mergeCell ref="M52:M55"/>
    <mergeCell ref="N52:N55"/>
    <mergeCell ref="O52:O55"/>
    <mergeCell ref="P52:P55"/>
    <mergeCell ref="L44:L47"/>
    <mergeCell ref="M44:M47"/>
    <mergeCell ref="N44:N47"/>
    <mergeCell ref="O44:O47"/>
    <mergeCell ref="P44:P47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" workbookViewId="0">
      <selection activeCell="D4" sqref="D4:D7"/>
    </sheetView>
  </sheetViews>
  <sheetFormatPr defaultRowHeight="15" x14ac:dyDescent="0.25"/>
  <cols>
    <col min="1" max="1" width="3.7109375" style="2" customWidth="1"/>
    <col min="2" max="2" width="4.7109375" style="2" customWidth="1"/>
    <col min="3" max="3" width="6.7109375" style="1" customWidth="1"/>
    <col min="4" max="4" width="9.7109375" style="1" customWidth="1"/>
    <col min="5" max="5" width="13.7109375" style="1" customWidth="1"/>
    <col min="6" max="6" width="9.7109375" style="1" customWidth="1"/>
    <col min="7" max="7" width="12.7109375" style="1" customWidth="1"/>
    <col min="8" max="8" width="4.7109375" style="1" customWidth="1"/>
    <col min="9" max="9" width="11.7109375" style="1" customWidth="1"/>
    <col min="10" max="10" width="9.7109375" style="1" customWidth="1"/>
    <col min="11" max="11" width="10.7109375" style="1" customWidth="1"/>
    <col min="12" max="12" width="11.7109375" style="1" customWidth="1"/>
    <col min="13" max="13" width="10.7109375" style="1" customWidth="1"/>
    <col min="14" max="15" width="7.7109375" style="1" customWidth="1"/>
    <col min="16" max="16" width="8.7109375" style="1" customWidth="1"/>
    <col min="17" max="16384" width="9.140625" style="1"/>
  </cols>
  <sheetData>
    <row r="1" spans="1:16" ht="20.100000000000001" customHeight="1" x14ac:dyDescent="0.25">
      <c r="A1" s="134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0.100000000000001" customHeight="1" x14ac:dyDescent="0.25">
      <c r="A2" s="135"/>
      <c r="B2" s="136"/>
      <c r="C2" s="137"/>
      <c r="D2" s="114" t="s">
        <v>20</v>
      </c>
      <c r="E2" s="114"/>
      <c r="F2" s="114" t="s">
        <v>14</v>
      </c>
      <c r="G2" s="114"/>
      <c r="H2" s="114"/>
      <c r="I2" s="114"/>
      <c r="J2" s="114"/>
      <c r="K2" s="114"/>
      <c r="L2" s="114" t="s">
        <v>28</v>
      </c>
      <c r="M2" s="114"/>
      <c r="N2" s="114" t="s">
        <v>21</v>
      </c>
      <c r="O2" s="114"/>
      <c r="P2" s="114"/>
    </row>
    <row r="3" spans="1:16" s="3" customFormat="1" ht="39.950000000000003" customHeight="1" x14ac:dyDescent="0.25">
      <c r="A3" s="41" t="s">
        <v>33</v>
      </c>
      <c r="B3" s="33" t="s">
        <v>0</v>
      </c>
      <c r="C3" s="33" t="s">
        <v>38</v>
      </c>
      <c r="D3" s="41" t="s">
        <v>2</v>
      </c>
      <c r="E3" s="41" t="s">
        <v>3</v>
      </c>
      <c r="F3" s="41" t="s">
        <v>19</v>
      </c>
      <c r="G3" s="41" t="s">
        <v>14</v>
      </c>
      <c r="H3" s="133" t="s">
        <v>39</v>
      </c>
      <c r="I3" s="133"/>
      <c r="J3" s="133"/>
      <c r="K3" s="41" t="s">
        <v>32</v>
      </c>
      <c r="L3" s="41" t="s">
        <v>29</v>
      </c>
      <c r="M3" s="33" t="s">
        <v>30</v>
      </c>
      <c r="N3" s="41" t="s">
        <v>16</v>
      </c>
      <c r="O3" s="41" t="s">
        <v>4</v>
      </c>
      <c r="P3" s="41" t="s">
        <v>5</v>
      </c>
    </row>
    <row r="4" spans="1:16" ht="15.95" customHeight="1" x14ac:dyDescent="0.25">
      <c r="A4" s="116">
        <v>1</v>
      </c>
      <c r="B4" s="97" t="s">
        <v>6</v>
      </c>
      <c r="C4" s="78">
        <f>60742537*1.0736</f>
        <v>65213187.723200008</v>
      </c>
      <c r="D4" s="101">
        <v>2</v>
      </c>
      <c r="E4" s="90">
        <f>+D4*C4</f>
        <v>130426375.44640002</v>
      </c>
      <c r="F4" s="101" t="s">
        <v>15</v>
      </c>
      <c r="G4" s="91" t="s">
        <v>15</v>
      </c>
      <c r="H4" s="34" t="s">
        <v>34</v>
      </c>
      <c r="I4" s="12" t="s">
        <v>24</v>
      </c>
      <c r="J4" s="13">
        <v>1450</v>
      </c>
      <c r="K4" s="14" t="s">
        <v>15</v>
      </c>
      <c r="L4" s="92">
        <f>+E4*0.2</f>
        <v>26085275.089280006</v>
      </c>
      <c r="M4" s="92">
        <f>+E4*0.05</f>
        <v>6521318.7723200014</v>
      </c>
      <c r="N4" s="93">
        <v>2500</v>
      </c>
      <c r="O4" s="93">
        <v>6600</v>
      </c>
      <c r="P4" s="93">
        <v>26500</v>
      </c>
    </row>
    <row r="5" spans="1:16" ht="15.95" customHeight="1" x14ac:dyDescent="0.25">
      <c r="A5" s="116"/>
      <c r="B5" s="97"/>
      <c r="C5" s="79"/>
      <c r="D5" s="101"/>
      <c r="E5" s="90"/>
      <c r="F5" s="101"/>
      <c r="G5" s="91"/>
      <c r="H5" s="35" t="s">
        <v>35</v>
      </c>
      <c r="I5" s="22" t="s">
        <v>26</v>
      </c>
      <c r="J5" s="15">
        <v>1550</v>
      </c>
      <c r="K5" s="16" t="s">
        <v>15</v>
      </c>
      <c r="L5" s="92"/>
      <c r="M5" s="92"/>
      <c r="N5" s="93"/>
      <c r="O5" s="93"/>
      <c r="P5" s="93"/>
    </row>
    <row r="6" spans="1:16" ht="15.95" customHeight="1" x14ac:dyDescent="0.25">
      <c r="A6" s="116"/>
      <c r="B6" s="97"/>
      <c r="C6" s="79"/>
      <c r="D6" s="101"/>
      <c r="E6" s="90"/>
      <c r="F6" s="101"/>
      <c r="G6" s="91"/>
      <c r="H6" s="35" t="s">
        <v>36</v>
      </c>
      <c r="I6" s="26" t="s">
        <v>27</v>
      </c>
      <c r="J6" s="27">
        <v>2000</v>
      </c>
      <c r="K6" s="16" t="s">
        <v>15</v>
      </c>
      <c r="L6" s="92"/>
      <c r="M6" s="92"/>
      <c r="N6" s="93"/>
      <c r="O6" s="93"/>
      <c r="P6" s="93"/>
    </row>
    <row r="7" spans="1:16" ht="15.95" customHeight="1" x14ac:dyDescent="0.25">
      <c r="A7" s="116"/>
      <c r="B7" s="97"/>
      <c r="C7" s="79"/>
      <c r="D7" s="101"/>
      <c r="E7" s="90"/>
      <c r="F7" s="101"/>
      <c r="G7" s="91"/>
      <c r="H7" s="36" t="s">
        <v>37</v>
      </c>
      <c r="I7" s="23" t="s">
        <v>25</v>
      </c>
      <c r="J7" s="17">
        <v>2400</v>
      </c>
      <c r="K7" s="18" t="s">
        <v>15</v>
      </c>
      <c r="L7" s="92"/>
      <c r="M7" s="92"/>
      <c r="N7" s="93"/>
      <c r="O7" s="93"/>
      <c r="P7" s="93"/>
    </row>
    <row r="8" spans="1:16" ht="15.95" customHeight="1" x14ac:dyDescent="0.25">
      <c r="A8" s="112">
        <f>+A4+1</f>
        <v>2</v>
      </c>
      <c r="B8" s="84" t="s">
        <v>7</v>
      </c>
      <c r="C8" s="79"/>
      <c r="D8" s="104">
        <v>1.4</v>
      </c>
      <c r="E8" s="87">
        <f>+D8*$C$4</f>
        <v>91298462.812480003</v>
      </c>
      <c r="F8" s="105">
        <v>1</v>
      </c>
      <c r="G8" s="87">
        <f>+F8*E8</f>
        <v>91298462.812480003</v>
      </c>
      <c r="H8" s="37" t="s">
        <v>34</v>
      </c>
      <c r="I8" s="5" t="s">
        <v>24</v>
      </c>
      <c r="J8" s="6">
        <v>1450</v>
      </c>
      <c r="K8" s="7">
        <f>+G8/J8</f>
        <v>62964.457112055177</v>
      </c>
      <c r="L8" s="73">
        <f>+E8*0.2</f>
        <v>18259692.562496003</v>
      </c>
      <c r="M8" s="73">
        <f>+E8*0.05</f>
        <v>4564923.1406240007</v>
      </c>
      <c r="N8" s="74">
        <v>2500</v>
      </c>
      <c r="O8" s="74">
        <v>5000</v>
      </c>
      <c r="P8" s="74">
        <v>20000</v>
      </c>
    </row>
    <row r="9" spans="1:16" ht="15.95" customHeight="1" x14ac:dyDescent="0.25">
      <c r="A9" s="112"/>
      <c r="B9" s="84"/>
      <c r="C9" s="79"/>
      <c r="D9" s="104"/>
      <c r="E9" s="87"/>
      <c r="F9" s="105"/>
      <c r="G9" s="89"/>
      <c r="H9" s="38" t="s">
        <v>35</v>
      </c>
      <c r="I9" s="24" t="s">
        <v>26</v>
      </c>
      <c r="J9" s="8">
        <v>1550</v>
      </c>
      <c r="K9" s="9">
        <f>+G8/J9</f>
        <v>58902.234072567742</v>
      </c>
      <c r="L9" s="73"/>
      <c r="M9" s="73"/>
      <c r="N9" s="74"/>
      <c r="O9" s="74"/>
      <c r="P9" s="74"/>
    </row>
    <row r="10" spans="1:16" ht="15.95" customHeight="1" x14ac:dyDescent="0.25">
      <c r="A10" s="112"/>
      <c r="B10" s="84"/>
      <c r="C10" s="79"/>
      <c r="D10" s="104"/>
      <c r="E10" s="87"/>
      <c r="F10" s="105"/>
      <c r="G10" s="89"/>
      <c r="H10" s="38" t="s">
        <v>36</v>
      </c>
      <c r="I10" s="28" t="s">
        <v>27</v>
      </c>
      <c r="J10" s="29">
        <v>2000</v>
      </c>
      <c r="K10" s="30">
        <f>+G8/J10</f>
        <v>45649.231406240004</v>
      </c>
      <c r="L10" s="73"/>
      <c r="M10" s="73"/>
      <c r="N10" s="74"/>
      <c r="O10" s="74"/>
      <c r="P10" s="74"/>
    </row>
    <row r="11" spans="1:16" ht="15.95" customHeight="1" x14ac:dyDescent="0.25">
      <c r="A11" s="112"/>
      <c r="B11" s="84"/>
      <c r="C11" s="79"/>
      <c r="D11" s="104"/>
      <c r="E11" s="87"/>
      <c r="F11" s="105"/>
      <c r="G11" s="89"/>
      <c r="H11" s="39" t="s">
        <v>37</v>
      </c>
      <c r="I11" s="25" t="s">
        <v>25</v>
      </c>
      <c r="J11" s="10">
        <v>2400</v>
      </c>
      <c r="K11" s="11">
        <f>+G8/J11</f>
        <v>38041.026171866666</v>
      </c>
      <c r="L11" s="73"/>
      <c r="M11" s="73"/>
      <c r="N11" s="74"/>
      <c r="O11" s="74"/>
      <c r="P11" s="74"/>
    </row>
    <row r="12" spans="1:16" ht="15.95" customHeight="1" x14ac:dyDescent="0.25">
      <c r="A12" s="116">
        <f>+A8+1</f>
        <v>3</v>
      </c>
      <c r="B12" s="97" t="s">
        <v>8</v>
      </c>
      <c r="C12" s="79"/>
      <c r="D12" s="101">
        <v>1</v>
      </c>
      <c r="E12" s="90">
        <f t="shared" ref="E12" si="0">+D12*$C$4</f>
        <v>65213187.723200008</v>
      </c>
      <c r="F12" s="101">
        <v>1</v>
      </c>
      <c r="G12" s="90">
        <f>+F12*E12</f>
        <v>65213187.723200008</v>
      </c>
      <c r="H12" s="34" t="s">
        <v>34</v>
      </c>
      <c r="I12" s="12" t="s">
        <v>24</v>
      </c>
      <c r="J12" s="13">
        <v>1450</v>
      </c>
      <c r="K12" s="19">
        <f>+G12/J12</f>
        <v>44974.612222896554</v>
      </c>
      <c r="L12" s="92">
        <f>+E12*0.2</f>
        <v>13042637.544640003</v>
      </c>
      <c r="M12" s="92">
        <f>+E12*0.05</f>
        <v>3260659.3861600007</v>
      </c>
      <c r="N12" s="93">
        <v>2500</v>
      </c>
      <c r="O12" s="93">
        <v>3750</v>
      </c>
      <c r="P12" s="93">
        <v>15000</v>
      </c>
    </row>
    <row r="13" spans="1:16" ht="15.95" customHeight="1" x14ac:dyDescent="0.25">
      <c r="A13" s="116"/>
      <c r="B13" s="97"/>
      <c r="C13" s="79"/>
      <c r="D13" s="101"/>
      <c r="E13" s="90"/>
      <c r="F13" s="101"/>
      <c r="G13" s="90"/>
      <c r="H13" s="35" t="s">
        <v>35</v>
      </c>
      <c r="I13" s="22" t="s">
        <v>26</v>
      </c>
      <c r="J13" s="15">
        <v>1550</v>
      </c>
      <c r="K13" s="20">
        <f>+G12/J13</f>
        <v>42073.024337548391</v>
      </c>
      <c r="L13" s="92"/>
      <c r="M13" s="92"/>
      <c r="N13" s="93"/>
      <c r="O13" s="93"/>
      <c r="P13" s="93"/>
    </row>
    <row r="14" spans="1:16" ht="15.95" customHeight="1" x14ac:dyDescent="0.25">
      <c r="A14" s="116"/>
      <c r="B14" s="97"/>
      <c r="C14" s="79"/>
      <c r="D14" s="101"/>
      <c r="E14" s="90"/>
      <c r="F14" s="101"/>
      <c r="G14" s="90"/>
      <c r="H14" s="35" t="s">
        <v>36</v>
      </c>
      <c r="I14" s="26" t="s">
        <v>27</v>
      </c>
      <c r="J14" s="27">
        <v>2000</v>
      </c>
      <c r="K14" s="31">
        <f>+G12/J14</f>
        <v>32606.593861600006</v>
      </c>
      <c r="L14" s="92"/>
      <c r="M14" s="92"/>
      <c r="N14" s="93"/>
      <c r="O14" s="93"/>
      <c r="P14" s="93"/>
    </row>
    <row r="15" spans="1:16" ht="15.95" customHeight="1" x14ac:dyDescent="0.25">
      <c r="A15" s="116"/>
      <c r="B15" s="97"/>
      <c r="C15" s="79"/>
      <c r="D15" s="101"/>
      <c r="E15" s="90"/>
      <c r="F15" s="101"/>
      <c r="G15" s="90"/>
      <c r="H15" s="36" t="s">
        <v>37</v>
      </c>
      <c r="I15" s="23" t="s">
        <v>25</v>
      </c>
      <c r="J15" s="17">
        <v>2400</v>
      </c>
      <c r="K15" s="21">
        <f>+G12/J15</f>
        <v>27172.161551333338</v>
      </c>
      <c r="L15" s="92"/>
      <c r="M15" s="92"/>
      <c r="N15" s="93"/>
      <c r="O15" s="93"/>
      <c r="P15" s="93"/>
    </row>
    <row r="16" spans="1:16" ht="15.95" customHeight="1" x14ac:dyDescent="0.25">
      <c r="A16" s="112">
        <f>+A12+1</f>
        <v>4</v>
      </c>
      <c r="B16" s="84" t="s">
        <v>9</v>
      </c>
      <c r="C16" s="79"/>
      <c r="D16" s="104">
        <v>0.66666666666666663</v>
      </c>
      <c r="E16" s="87">
        <f t="shared" ref="E16" si="1">+D16*$C$4</f>
        <v>43475458.482133336</v>
      </c>
      <c r="F16" s="105">
        <v>1</v>
      </c>
      <c r="G16" s="87">
        <f>+F16*E16</f>
        <v>43475458.482133336</v>
      </c>
      <c r="H16" s="37" t="s">
        <v>34</v>
      </c>
      <c r="I16" s="5" t="s">
        <v>24</v>
      </c>
      <c r="J16" s="6">
        <v>1450</v>
      </c>
      <c r="K16" s="7">
        <f>+G16/J16</f>
        <v>29983.074815264368</v>
      </c>
      <c r="L16" s="73">
        <f>+E16*0.2</f>
        <v>8695091.6964266673</v>
      </c>
      <c r="M16" s="73">
        <f>+E16*0.05</f>
        <v>2173772.9241066668</v>
      </c>
      <c r="N16" s="74">
        <v>2500</v>
      </c>
      <c r="O16" s="74">
        <v>2700</v>
      </c>
      <c r="P16" s="74">
        <v>11200</v>
      </c>
    </row>
    <row r="17" spans="1:16" ht="15.95" customHeight="1" x14ac:dyDescent="0.25">
      <c r="A17" s="112"/>
      <c r="B17" s="84"/>
      <c r="C17" s="79"/>
      <c r="D17" s="104"/>
      <c r="E17" s="87"/>
      <c r="F17" s="105"/>
      <c r="G17" s="89"/>
      <c r="H17" s="38" t="s">
        <v>35</v>
      </c>
      <c r="I17" s="24" t="s">
        <v>26</v>
      </c>
      <c r="J17" s="8">
        <v>1550</v>
      </c>
      <c r="K17" s="9">
        <f>+G16/J17</f>
        <v>28048.682891698925</v>
      </c>
      <c r="L17" s="73"/>
      <c r="M17" s="73"/>
      <c r="N17" s="74"/>
      <c r="O17" s="74"/>
      <c r="P17" s="74"/>
    </row>
    <row r="18" spans="1:16" ht="15.95" customHeight="1" x14ac:dyDescent="0.25">
      <c r="A18" s="112"/>
      <c r="B18" s="84"/>
      <c r="C18" s="79"/>
      <c r="D18" s="104"/>
      <c r="E18" s="87"/>
      <c r="F18" s="105"/>
      <c r="G18" s="89"/>
      <c r="H18" s="38" t="s">
        <v>36</v>
      </c>
      <c r="I18" s="28" t="s">
        <v>27</v>
      </c>
      <c r="J18" s="29">
        <v>2000</v>
      </c>
      <c r="K18" s="30">
        <f>+G16/J18</f>
        <v>21737.729241066667</v>
      </c>
      <c r="L18" s="73"/>
      <c r="M18" s="73"/>
      <c r="N18" s="74"/>
      <c r="O18" s="74"/>
      <c r="P18" s="74"/>
    </row>
    <row r="19" spans="1:16" ht="15.95" customHeight="1" x14ac:dyDescent="0.25">
      <c r="A19" s="112"/>
      <c r="B19" s="84"/>
      <c r="C19" s="79"/>
      <c r="D19" s="104"/>
      <c r="E19" s="87"/>
      <c r="F19" s="105"/>
      <c r="G19" s="89"/>
      <c r="H19" s="39" t="s">
        <v>37</v>
      </c>
      <c r="I19" s="25" t="s">
        <v>25</v>
      </c>
      <c r="J19" s="10">
        <v>2400</v>
      </c>
      <c r="K19" s="11">
        <f>+G16/J19</f>
        <v>18114.774367555558</v>
      </c>
      <c r="L19" s="73"/>
      <c r="M19" s="73"/>
      <c r="N19" s="74"/>
      <c r="O19" s="74"/>
      <c r="P19" s="74"/>
    </row>
    <row r="20" spans="1:16" ht="15.95" customHeight="1" x14ac:dyDescent="0.25">
      <c r="A20" s="116">
        <f>+A16+1</f>
        <v>5</v>
      </c>
      <c r="B20" s="97" t="s">
        <v>10</v>
      </c>
      <c r="C20" s="79"/>
      <c r="D20" s="100">
        <v>0.33333333333333331</v>
      </c>
      <c r="E20" s="90">
        <f t="shared" ref="E20" si="2">+D20*$C$4</f>
        <v>21737729.241066668</v>
      </c>
      <c r="F20" s="101">
        <v>1</v>
      </c>
      <c r="G20" s="90">
        <f>+F20*E20</f>
        <v>21737729.241066668</v>
      </c>
      <c r="H20" s="34" t="s">
        <v>34</v>
      </c>
      <c r="I20" s="12" t="s">
        <v>24</v>
      </c>
      <c r="J20" s="13">
        <v>1450</v>
      </c>
      <c r="K20" s="19">
        <f>+G20/J20</f>
        <v>14991.537407632184</v>
      </c>
      <c r="L20" s="92">
        <f>+E20*0.2</f>
        <v>4347545.8482133336</v>
      </c>
      <c r="M20" s="92">
        <f>+E20*0.05</f>
        <v>1086886.4620533334</v>
      </c>
      <c r="N20" s="93">
        <v>2500</v>
      </c>
      <c r="O20" s="93">
        <v>1900</v>
      </c>
      <c r="P20" s="93">
        <v>7500</v>
      </c>
    </row>
    <row r="21" spans="1:16" ht="15.95" customHeight="1" x14ac:dyDescent="0.25">
      <c r="A21" s="116"/>
      <c r="B21" s="97"/>
      <c r="C21" s="79"/>
      <c r="D21" s="100"/>
      <c r="E21" s="90"/>
      <c r="F21" s="101"/>
      <c r="G21" s="90"/>
      <c r="H21" s="35" t="s">
        <v>35</v>
      </c>
      <c r="I21" s="22" t="s">
        <v>26</v>
      </c>
      <c r="J21" s="15">
        <v>1550</v>
      </c>
      <c r="K21" s="20">
        <f>+G20/J21</f>
        <v>14024.341445849463</v>
      </c>
      <c r="L21" s="92"/>
      <c r="M21" s="92"/>
      <c r="N21" s="93"/>
      <c r="O21" s="93"/>
      <c r="P21" s="93"/>
    </row>
    <row r="22" spans="1:16" ht="15.95" customHeight="1" x14ac:dyDescent="0.25">
      <c r="A22" s="116"/>
      <c r="B22" s="97"/>
      <c r="C22" s="79"/>
      <c r="D22" s="100"/>
      <c r="E22" s="90"/>
      <c r="F22" s="101"/>
      <c r="G22" s="90"/>
      <c r="H22" s="35" t="s">
        <v>36</v>
      </c>
      <c r="I22" s="26" t="s">
        <v>27</v>
      </c>
      <c r="J22" s="27">
        <v>2000</v>
      </c>
      <c r="K22" s="31">
        <f>+G20/J22</f>
        <v>10868.864620533333</v>
      </c>
      <c r="L22" s="92"/>
      <c r="M22" s="92"/>
      <c r="N22" s="93"/>
      <c r="O22" s="93"/>
      <c r="P22" s="93"/>
    </row>
    <row r="23" spans="1:16" ht="15.95" customHeight="1" x14ac:dyDescent="0.25">
      <c r="A23" s="116"/>
      <c r="B23" s="97"/>
      <c r="C23" s="79"/>
      <c r="D23" s="100"/>
      <c r="E23" s="90"/>
      <c r="F23" s="101"/>
      <c r="G23" s="90"/>
      <c r="H23" s="36" t="s">
        <v>37</v>
      </c>
      <c r="I23" s="23" t="s">
        <v>25</v>
      </c>
      <c r="J23" s="17">
        <v>2400</v>
      </c>
      <c r="K23" s="21">
        <f>+G20/J23</f>
        <v>9057.3871837777788</v>
      </c>
      <c r="L23" s="92"/>
      <c r="M23" s="92"/>
      <c r="N23" s="93"/>
      <c r="O23" s="93"/>
      <c r="P23" s="93"/>
    </row>
    <row r="24" spans="1:16" ht="15.95" customHeight="1" x14ac:dyDescent="0.25">
      <c r="A24" s="112">
        <f>+A20+1</f>
        <v>6</v>
      </c>
      <c r="B24" s="84" t="s">
        <v>11</v>
      </c>
      <c r="C24" s="79"/>
      <c r="D24" s="104">
        <v>0.1</v>
      </c>
      <c r="E24" s="87">
        <f t="shared" ref="E24" si="3">+D24*$C$4</f>
        <v>6521318.7723200014</v>
      </c>
      <c r="F24" s="105">
        <v>2</v>
      </c>
      <c r="G24" s="87">
        <f>+F24*E24</f>
        <v>13042637.544640003</v>
      </c>
      <c r="H24" s="37" t="s">
        <v>34</v>
      </c>
      <c r="I24" s="5" t="s">
        <v>24</v>
      </c>
      <c r="J24" s="6">
        <v>1450</v>
      </c>
      <c r="K24" s="7">
        <f>+G24/J24</f>
        <v>8994.9224445793116</v>
      </c>
      <c r="L24" s="73">
        <f>+E24*0.1</f>
        <v>652131.87723200023</v>
      </c>
      <c r="M24" s="73">
        <f>+E24*0.05</f>
        <v>326065.93861600012</v>
      </c>
      <c r="N24" s="74">
        <v>2500</v>
      </c>
      <c r="O24" s="74">
        <v>1200</v>
      </c>
      <c r="P24" s="74">
        <v>5000</v>
      </c>
    </row>
    <row r="25" spans="1:16" ht="15.95" customHeight="1" x14ac:dyDescent="0.25">
      <c r="A25" s="112"/>
      <c r="B25" s="84"/>
      <c r="C25" s="79"/>
      <c r="D25" s="104"/>
      <c r="E25" s="87"/>
      <c r="F25" s="105"/>
      <c r="G25" s="89"/>
      <c r="H25" s="38" t="s">
        <v>35</v>
      </c>
      <c r="I25" s="24" t="s">
        <v>26</v>
      </c>
      <c r="J25" s="8">
        <v>1550</v>
      </c>
      <c r="K25" s="9">
        <f>+G24/J25</f>
        <v>8414.604867509679</v>
      </c>
      <c r="L25" s="73"/>
      <c r="M25" s="73"/>
      <c r="N25" s="74"/>
      <c r="O25" s="74"/>
      <c r="P25" s="74"/>
    </row>
    <row r="26" spans="1:16" ht="15.95" customHeight="1" x14ac:dyDescent="0.25">
      <c r="A26" s="112"/>
      <c r="B26" s="84"/>
      <c r="C26" s="79"/>
      <c r="D26" s="104"/>
      <c r="E26" s="87"/>
      <c r="F26" s="105"/>
      <c r="G26" s="89"/>
      <c r="H26" s="38" t="s">
        <v>36</v>
      </c>
      <c r="I26" s="28" t="s">
        <v>27</v>
      </c>
      <c r="J26" s="29">
        <v>2000</v>
      </c>
      <c r="K26" s="30">
        <f>+G24/J26</f>
        <v>6521.3187723200017</v>
      </c>
      <c r="L26" s="73"/>
      <c r="M26" s="73"/>
      <c r="N26" s="74"/>
      <c r="O26" s="74"/>
      <c r="P26" s="74"/>
    </row>
    <row r="27" spans="1:16" ht="15.95" customHeight="1" x14ac:dyDescent="0.25">
      <c r="A27" s="112"/>
      <c r="B27" s="84"/>
      <c r="C27" s="79"/>
      <c r="D27" s="104"/>
      <c r="E27" s="87"/>
      <c r="F27" s="105"/>
      <c r="G27" s="89"/>
      <c r="H27" s="39" t="s">
        <v>37</v>
      </c>
      <c r="I27" s="25" t="s">
        <v>25</v>
      </c>
      <c r="J27" s="10">
        <v>2400</v>
      </c>
      <c r="K27" s="11">
        <f>+G24/J27</f>
        <v>5434.4323102666676</v>
      </c>
      <c r="L27" s="73"/>
      <c r="M27" s="73"/>
      <c r="N27" s="74"/>
      <c r="O27" s="74"/>
      <c r="P27" s="74"/>
    </row>
    <row r="28" spans="1:16" ht="15.95" customHeight="1" x14ac:dyDescent="0.25">
      <c r="A28" s="116">
        <f>+A24+1</f>
        <v>7</v>
      </c>
      <c r="B28" s="97" t="s">
        <v>12</v>
      </c>
      <c r="C28" s="79"/>
      <c r="D28" s="100">
        <v>7.0000000000000007E-2</v>
      </c>
      <c r="E28" s="90">
        <f t="shared" ref="E28" si="4">+D28*$C$4</f>
        <v>4564923.1406240007</v>
      </c>
      <c r="F28" s="100">
        <v>1.5</v>
      </c>
      <c r="G28" s="90">
        <f>+E28*F28</f>
        <v>6847384.7109360006</v>
      </c>
      <c r="H28" s="34" t="s">
        <v>34</v>
      </c>
      <c r="I28" s="12" t="s">
        <v>24</v>
      </c>
      <c r="J28" s="13">
        <v>1450</v>
      </c>
      <c r="K28" s="19">
        <f>+G28/J28</f>
        <v>4722.3342834041387</v>
      </c>
      <c r="L28" s="93" t="s">
        <v>31</v>
      </c>
      <c r="M28" s="92">
        <f>+E28*0.05</f>
        <v>228246.15703120004</v>
      </c>
      <c r="N28" s="93">
        <v>2500</v>
      </c>
      <c r="O28" s="93">
        <v>830</v>
      </c>
      <c r="P28" s="93">
        <v>3300</v>
      </c>
    </row>
    <row r="29" spans="1:16" ht="15.95" customHeight="1" x14ac:dyDescent="0.25">
      <c r="A29" s="116"/>
      <c r="B29" s="97"/>
      <c r="C29" s="79"/>
      <c r="D29" s="100"/>
      <c r="E29" s="90"/>
      <c r="F29" s="100"/>
      <c r="G29" s="90"/>
      <c r="H29" s="35" t="s">
        <v>35</v>
      </c>
      <c r="I29" s="22" t="s">
        <v>26</v>
      </c>
      <c r="J29" s="15">
        <v>1550</v>
      </c>
      <c r="K29" s="20">
        <f>+G28/J29</f>
        <v>4417.667555442581</v>
      </c>
      <c r="L29" s="93"/>
      <c r="M29" s="92"/>
      <c r="N29" s="93"/>
      <c r="O29" s="93"/>
      <c r="P29" s="93"/>
    </row>
    <row r="30" spans="1:16" ht="15.95" customHeight="1" x14ac:dyDescent="0.25">
      <c r="A30" s="116"/>
      <c r="B30" s="97"/>
      <c r="C30" s="79"/>
      <c r="D30" s="100"/>
      <c r="E30" s="90"/>
      <c r="F30" s="100"/>
      <c r="G30" s="90"/>
      <c r="H30" s="35" t="s">
        <v>36</v>
      </c>
      <c r="I30" s="26" t="s">
        <v>27</v>
      </c>
      <c r="J30" s="27">
        <v>2000</v>
      </c>
      <c r="K30" s="31">
        <f>+G28/J30</f>
        <v>3423.6923554680002</v>
      </c>
      <c r="L30" s="93"/>
      <c r="M30" s="92"/>
      <c r="N30" s="93"/>
      <c r="O30" s="93"/>
      <c r="P30" s="93"/>
    </row>
    <row r="31" spans="1:16" ht="15.95" customHeight="1" x14ac:dyDescent="0.25">
      <c r="A31" s="116"/>
      <c r="B31" s="97"/>
      <c r="C31" s="79"/>
      <c r="D31" s="100"/>
      <c r="E31" s="90"/>
      <c r="F31" s="100"/>
      <c r="G31" s="90"/>
      <c r="H31" s="36" t="s">
        <v>37</v>
      </c>
      <c r="I31" s="23" t="s">
        <v>25</v>
      </c>
      <c r="J31" s="17">
        <v>2400</v>
      </c>
      <c r="K31" s="21">
        <f>+G28/J31</f>
        <v>2853.0769628900002</v>
      </c>
      <c r="L31" s="93"/>
      <c r="M31" s="92"/>
      <c r="N31" s="93"/>
      <c r="O31" s="93"/>
      <c r="P31" s="93"/>
    </row>
    <row r="32" spans="1:16" ht="15.95" customHeight="1" x14ac:dyDescent="0.25">
      <c r="A32" s="112">
        <f>+A28+1</f>
        <v>8</v>
      </c>
      <c r="B32" s="84" t="s">
        <v>13</v>
      </c>
      <c r="C32" s="79"/>
      <c r="D32" s="104" t="s">
        <v>17</v>
      </c>
      <c r="E32" s="87" t="s">
        <v>17</v>
      </c>
      <c r="F32" s="132" t="s">
        <v>18</v>
      </c>
      <c r="G32" s="87">
        <f>+E28*0.6</f>
        <v>2738953.8843744001</v>
      </c>
      <c r="H32" s="37" t="s">
        <v>34</v>
      </c>
      <c r="I32" s="5" t="s">
        <v>24</v>
      </c>
      <c r="J32" s="6">
        <v>1450</v>
      </c>
      <c r="K32" s="7">
        <f>+G32/J32</f>
        <v>1888.9337133616552</v>
      </c>
      <c r="L32" s="74" t="s">
        <v>31</v>
      </c>
      <c r="M32" s="74" t="s">
        <v>31</v>
      </c>
      <c r="N32" s="74">
        <v>2500</v>
      </c>
      <c r="O32" s="74">
        <v>275</v>
      </c>
      <c r="P32" s="74">
        <v>1100</v>
      </c>
    </row>
    <row r="33" spans="1:16" ht="15.95" customHeight="1" x14ac:dyDescent="0.25">
      <c r="A33" s="112"/>
      <c r="B33" s="84"/>
      <c r="C33" s="79"/>
      <c r="D33" s="104"/>
      <c r="E33" s="87"/>
      <c r="F33" s="132"/>
      <c r="G33" s="89"/>
      <c r="H33" s="38" t="s">
        <v>35</v>
      </c>
      <c r="I33" s="24" t="s">
        <v>26</v>
      </c>
      <c r="J33" s="8">
        <v>1550</v>
      </c>
      <c r="K33" s="9">
        <f>+G32/J33</f>
        <v>1767.0670221770324</v>
      </c>
      <c r="L33" s="74"/>
      <c r="M33" s="74"/>
      <c r="N33" s="74"/>
      <c r="O33" s="74"/>
      <c r="P33" s="74"/>
    </row>
    <row r="34" spans="1:16" ht="15.95" customHeight="1" x14ac:dyDescent="0.25">
      <c r="A34" s="112"/>
      <c r="B34" s="84"/>
      <c r="C34" s="79"/>
      <c r="D34" s="104"/>
      <c r="E34" s="87"/>
      <c r="F34" s="132"/>
      <c r="G34" s="89"/>
      <c r="H34" s="38" t="s">
        <v>36</v>
      </c>
      <c r="I34" s="28" t="s">
        <v>27</v>
      </c>
      <c r="J34" s="29">
        <v>2000</v>
      </c>
      <c r="K34" s="30">
        <f>+G32/J34</f>
        <v>1369.4769421872002</v>
      </c>
      <c r="L34" s="74"/>
      <c r="M34" s="74"/>
      <c r="N34" s="74"/>
      <c r="O34" s="74"/>
      <c r="P34" s="74"/>
    </row>
    <row r="35" spans="1:16" ht="15.95" customHeight="1" x14ac:dyDescent="0.25">
      <c r="A35" s="112"/>
      <c r="B35" s="84"/>
      <c r="C35" s="80"/>
      <c r="D35" s="104"/>
      <c r="E35" s="87"/>
      <c r="F35" s="132"/>
      <c r="G35" s="89"/>
      <c r="H35" s="39" t="s">
        <v>37</v>
      </c>
      <c r="I35" s="25" t="s">
        <v>25</v>
      </c>
      <c r="J35" s="10">
        <v>2400</v>
      </c>
      <c r="K35" s="11">
        <f>+G32/J35</f>
        <v>1141.2307851560001</v>
      </c>
      <c r="L35" s="74"/>
      <c r="M35" s="74"/>
      <c r="N35" s="74"/>
      <c r="O35" s="74"/>
      <c r="P35" s="74"/>
    </row>
  </sheetData>
  <mergeCells count="96">
    <mergeCell ref="A1:P1"/>
    <mergeCell ref="A2:C2"/>
    <mergeCell ref="D2:E2"/>
    <mergeCell ref="F2:K2"/>
    <mergeCell ref="L2:M2"/>
    <mergeCell ref="N2:P2"/>
    <mergeCell ref="H3:J3"/>
    <mergeCell ref="A4:A7"/>
    <mergeCell ref="B4:B7"/>
    <mergeCell ref="C4:C35"/>
    <mergeCell ref="D4:D7"/>
    <mergeCell ref="E4:E7"/>
    <mergeCell ref="F4:F7"/>
    <mergeCell ref="G4:G7"/>
    <mergeCell ref="G8:G11"/>
    <mergeCell ref="G12:G15"/>
    <mergeCell ref="A8:A11"/>
    <mergeCell ref="B8:B11"/>
    <mergeCell ref="D8:D11"/>
    <mergeCell ref="E8:E11"/>
    <mergeCell ref="F8:F11"/>
    <mergeCell ref="A12:A15"/>
    <mergeCell ref="L4:L7"/>
    <mergeCell ref="M4:M7"/>
    <mergeCell ref="N4:N7"/>
    <mergeCell ref="O4:O7"/>
    <mergeCell ref="P4:P7"/>
    <mergeCell ref="B12:B15"/>
    <mergeCell ref="D12:D15"/>
    <mergeCell ref="E12:E15"/>
    <mergeCell ref="F12:F15"/>
    <mergeCell ref="L8:L11"/>
    <mergeCell ref="M8:M11"/>
    <mergeCell ref="N8:N11"/>
    <mergeCell ref="O8:O11"/>
    <mergeCell ref="P8:P11"/>
    <mergeCell ref="A16:A19"/>
    <mergeCell ref="B16:B19"/>
    <mergeCell ref="D16:D19"/>
    <mergeCell ref="E16:E19"/>
    <mergeCell ref="F16:F19"/>
    <mergeCell ref="O16:O19"/>
    <mergeCell ref="P16:P19"/>
    <mergeCell ref="L12:L15"/>
    <mergeCell ref="M12:M15"/>
    <mergeCell ref="N12:N15"/>
    <mergeCell ref="O12:O15"/>
    <mergeCell ref="P12:P15"/>
    <mergeCell ref="G20:G23"/>
    <mergeCell ref="G16:G19"/>
    <mergeCell ref="L16:L19"/>
    <mergeCell ref="M16:M19"/>
    <mergeCell ref="N16:N19"/>
    <mergeCell ref="A20:A23"/>
    <mergeCell ref="B20:B23"/>
    <mergeCell ref="D20:D23"/>
    <mergeCell ref="E20:E23"/>
    <mergeCell ref="F20:F23"/>
    <mergeCell ref="A24:A27"/>
    <mergeCell ref="B24:B27"/>
    <mergeCell ref="D24:D27"/>
    <mergeCell ref="E24:E27"/>
    <mergeCell ref="F24:F27"/>
    <mergeCell ref="O24:O27"/>
    <mergeCell ref="P24:P27"/>
    <mergeCell ref="L20:L23"/>
    <mergeCell ref="M20:M23"/>
    <mergeCell ref="N20:N23"/>
    <mergeCell ref="O20:O23"/>
    <mergeCell ref="P20:P23"/>
    <mergeCell ref="G28:G31"/>
    <mergeCell ref="G24:G27"/>
    <mergeCell ref="L24:L27"/>
    <mergeCell ref="M24:M27"/>
    <mergeCell ref="N24:N27"/>
    <mergeCell ref="A28:A31"/>
    <mergeCell ref="B28:B31"/>
    <mergeCell ref="D28:D31"/>
    <mergeCell ref="E28:E31"/>
    <mergeCell ref="F28:F31"/>
    <mergeCell ref="A32:A35"/>
    <mergeCell ref="B32:B35"/>
    <mergeCell ref="D32:D35"/>
    <mergeCell ref="E32:E35"/>
    <mergeCell ref="F32:F35"/>
    <mergeCell ref="P32:P35"/>
    <mergeCell ref="L28:L31"/>
    <mergeCell ref="M28:M31"/>
    <mergeCell ref="N28:N31"/>
    <mergeCell ref="O28:O31"/>
    <mergeCell ref="P28:P31"/>
    <mergeCell ref="G32:G35"/>
    <mergeCell ref="L32:L35"/>
    <mergeCell ref="M32:M35"/>
    <mergeCell ref="N32:N35"/>
    <mergeCell ref="O32:O35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4" workbookViewId="0">
      <selection activeCell="B4" sqref="B4:B7"/>
    </sheetView>
  </sheetViews>
  <sheetFormatPr defaultRowHeight="15" x14ac:dyDescent="0.25"/>
  <cols>
    <col min="1" max="1" width="3.7109375" style="2" customWidth="1"/>
    <col min="2" max="2" width="4.7109375" style="2" customWidth="1"/>
    <col min="3" max="3" width="6.7109375" style="1" customWidth="1"/>
    <col min="4" max="4" width="9.7109375" style="1" customWidth="1"/>
    <col min="5" max="5" width="13.7109375" style="1" customWidth="1"/>
    <col min="6" max="6" width="9.7109375" style="1" customWidth="1"/>
    <col min="7" max="7" width="12.7109375" style="1" customWidth="1"/>
    <col min="8" max="8" width="4.7109375" style="1" customWidth="1"/>
    <col min="9" max="9" width="11.7109375" style="1" customWidth="1"/>
    <col min="10" max="10" width="9.7109375" style="1" customWidth="1"/>
    <col min="11" max="11" width="10.7109375" style="1" customWidth="1"/>
    <col min="12" max="12" width="11.7109375" style="1" customWidth="1"/>
    <col min="13" max="13" width="10.7109375" style="1" customWidth="1"/>
    <col min="14" max="15" width="7.7109375" style="1" customWidth="1"/>
    <col min="16" max="16" width="8.7109375" style="1" customWidth="1"/>
    <col min="17" max="16384" width="9.140625" style="1"/>
  </cols>
  <sheetData>
    <row r="1" spans="1:16" ht="20.100000000000001" customHeight="1" x14ac:dyDescent="0.25">
      <c r="A1" s="134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0.100000000000001" customHeight="1" x14ac:dyDescent="0.25">
      <c r="A2" s="135"/>
      <c r="B2" s="136"/>
      <c r="C2" s="137"/>
      <c r="D2" s="114" t="s">
        <v>20</v>
      </c>
      <c r="E2" s="114"/>
      <c r="F2" s="114" t="s">
        <v>14</v>
      </c>
      <c r="G2" s="114"/>
      <c r="H2" s="114"/>
      <c r="I2" s="114"/>
      <c r="J2" s="114"/>
      <c r="K2" s="114"/>
      <c r="L2" s="114" t="s">
        <v>28</v>
      </c>
      <c r="M2" s="114"/>
      <c r="N2" s="114" t="s">
        <v>21</v>
      </c>
      <c r="O2" s="114"/>
      <c r="P2" s="114"/>
    </row>
    <row r="3" spans="1:16" s="3" customFormat="1" ht="39.950000000000003" customHeight="1" x14ac:dyDescent="0.25">
      <c r="A3" s="40" t="s">
        <v>33</v>
      </c>
      <c r="B3" s="33" t="s">
        <v>0</v>
      </c>
      <c r="C3" s="33" t="s">
        <v>1</v>
      </c>
      <c r="D3" s="40" t="s">
        <v>2</v>
      </c>
      <c r="E3" s="40" t="s">
        <v>3</v>
      </c>
      <c r="F3" s="40" t="s">
        <v>19</v>
      </c>
      <c r="G3" s="40" t="s">
        <v>14</v>
      </c>
      <c r="H3" s="133" t="s">
        <v>23</v>
      </c>
      <c r="I3" s="133"/>
      <c r="J3" s="133"/>
      <c r="K3" s="40" t="s">
        <v>32</v>
      </c>
      <c r="L3" s="40" t="s">
        <v>29</v>
      </c>
      <c r="M3" s="33" t="s">
        <v>30</v>
      </c>
      <c r="N3" s="40" t="s">
        <v>16</v>
      </c>
      <c r="O3" s="40" t="s">
        <v>4</v>
      </c>
      <c r="P3" s="40" t="s">
        <v>5</v>
      </c>
    </row>
    <row r="4" spans="1:16" ht="15.95" customHeight="1" x14ac:dyDescent="0.25">
      <c r="A4" s="116">
        <v>1</v>
      </c>
      <c r="B4" s="97" t="s">
        <v>6</v>
      </c>
      <c r="C4" s="78">
        <f>60742537*1.0736</f>
        <v>65213187.723200008</v>
      </c>
      <c r="D4" s="101">
        <v>2</v>
      </c>
      <c r="E4" s="90">
        <f>+D4*C4</f>
        <v>130426375.44640002</v>
      </c>
      <c r="F4" s="101" t="s">
        <v>15</v>
      </c>
      <c r="G4" s="91" t="s">
        <v>15</v>
      </c>
      <c r="H4" s="34" t="s">
        <v>34</v>
      </c>
      <c r="I4" s="12" t="s">
        <v>24</v>
      </c>
      <c r="J4" s="13">
        <v>1210</v>
      </c>
      <c r="K4" s="14" t="s">
        <v>15</v>
      </c>
      <c r="L4" s="92">
        <f>+E4*0.2</f>
        <v>26085275.089280006</v>
      </c>
      <c r="M4" s="92">
        <f>+E4*0.05</f>
        <v>6521318.7723200014</v>
      </c>
      <c r="N4" s="93">
        <v>2500</v>
      </c>
      <c r="O4" s="93">
        <v>6600</v>
      </c>
      <c r="P4" s="93">
        <v>26500</v>
      </c>
    </row>
    <row r="5" spans="1:16" ht="15.95" customHeight="1" x14ac:dyDescent="0.25">
      <c r="A5" s="116"/>
      <c r="B5" s="97"/>
      <c r="C5" s="79"/>
      <c r="D5" s="101"/>
      <c r="E5" s="90"/>
      <c r="F5" s="101"/>
      <c r="G5" s="91"/>
      <c r="H5" s="35" t="s">
        <v>35</v>
      </c>
      <c r="I5" s="22" t="s">
        <v>26</v>
      </c>
      <c r="J5" s="15">
        <v>1270</v>
      </c>
      <c r="K5" s="16" t="s">
        <v>15</v>
      </c>
      <c r="L5" s="92"/>
      <c r="M5" s="92"/>
      <c r="N5" s="93"/>
      <c r="O5" s="93"/>
      <c r="P5" s="93"/>
    </row>
    <row r="6" spans="1:16" ht="15.95" customHeight="1" x14ac:dyDescent="0.25">
      <c r="A6" s="116"/>
      <c r="B6" s="97"/>
      <c r="C6" s="79"/>
      <c r="D6" s="101"/>
      <c r="E6" s="90"/>
      <c r="F6" s="101"/>
      <c r="G6" s="91"/>
      <c r="H6" s="35" t="s">
        <v>36</v>
      </c>
      <c r="I6" s="26" t="s">
        <v>27</v>
      </c>
      <c r="J6" s="27">
        <v>1630</v>
      </c>
      <c r="K6" s="16" t="s">
        <v>15</v>
      </c>
      <c r="L6" s="92"/>
      <c r="M6" s="92"/>
      <c r="N6" s="93"/>
      <c r="O6" s="93"/>
      <c r="P6" s="93"/>
    </row>
    <row r="7" spans="1:16" ht="15.95" customHeight="1" x14ac:dyDescent="0.25">
      <c r="A7" s="116"/>
      <c r="B7" s="97"/>
      <c r="C7" s="79"/>
      <c r="D7" s="101"/>
      <c r="E7" s="90"/>
      <c r="F7" s="101"/>
      <c r="G7" s="91"/>
      <c r="H7" s="36" t="s">
        <v>37</v>
      </c>
      <c r="I7" s="23" t="s">
        <v>25</v>
      </c>
      <c r="J7" s="17">
        <v>2010</v>
      </c>
      <c r="K7" s="18" t="s">
        <v>15</v>
      </c>
      <c r="L7" s="92"/>
      <c r="M7" s="92"/>
      <c r="N7" s="93"/>
      <c r="O7" s="93"/>
      <c r="P7" s="93"/>
    </row>
    <row r="8" spans="1:16" ht="15.95" customHeight="1" x14ac:dyDescent="0.25">
      <c r="A8" s="112">
        <f>+A4+1</f>
        <v>2</v>
      </c>
      <c r="B8" s="84" t="s">
        <v>7</v>
      </c>
      <c r="C8" s="79"/>
      <c r="D8" s="104">
        <v>1.4</v>
      </c>
      <c r="E8" s="87">
        <f>+D8*$C$4</f>
        <v>91298462.812480003</v>
      </c>
      <c r="F8" s="105">
        <v>1</v>
      </c>
      <c r="G8" s="87">
        <f>+F8*E8</f>
        <v>91298462.812480003</v>
      </c>
      <c r="H8" s="37" t="s">
        <v>34</v>
      </c>
      <c r="I8" s="5" t="s">
        <v>24</v>
      </c>
      <c r="J8" s="6">
        <v>1210</v>
      </c>
      <c r="K8" s="7">
        <f>+G8/J8</f>
        <v>75453.275051636359</v>
      </c>
      <c r="L8" s="73">
        <f>+E8*0.2</f>
        <v>18259692.562496003</v>
      </c>
      <c r="M8" s="73">
        <f>+E8*0.05</f>
        <v>4564923.1406240007</v>
      </c>
      <c r="N8" s="74">
        <v>2500</v>
      </c>
      <c r="O8" s="74">
        <v>5000</v>
      </c>
      <c r="P8" s="74">
        <v>20000</v>
      </c>
    </row>
    <row r="9" spans="1:16" ht="15.95" customHeight="1" x14ac:dyDescent="0.25">
      <c r="A9" s="112"/>
      <c r="B9" s="84"/>
      <c r="C9" s="79"/>
      <c r="D9" s="104"/>
      <c r="E9" s="87"/>
      <c r="F9" s="105"/>
      <c r="G9" s="89"/>
      <c r="H9" s="38" t="s">
        <v>35</v>
      </c>
      <c r="I9" s="24" t="s">
        <v>26</v>
      </c>
      <c r="J9" s="8">
        <v>1270</v>
      </c>
      <c r="K9" s="9">
        <f>+G8/J9</f>
        <v>71888.553395653551</v>
      </c>
      <c r="L9" s="73"/>
      <c r="M9" s="73"/>
      <c r="N9" s="74"/>
      <c r="O9" s="74"/>
      <c r="P9" s="74"/>
    </row>
    <row r="10" spans="1:16" ht="15.95" customHeight="1" x14ac:dyDescent="0.25">
      <c r="A10" s="112"/>
      <c r="B10" s="84"/>
      <c r="C10" s="79"/>
      <c r="D10" s="104"/>
      <c r="E10" s="87"/>
      <c r="F10" s="105"/>
      <c r="G10" s="89"/>
      <c r="H10" s="38" t="s">
        <v>36</v>
      </c>
      <c r="I10" s="28" t="s">
        <v>27</v>
      </c>
      <c r="J10" s="29">
        <v>1630</v>
      </c>
      <c r="K10" s="30">
        <f>+G8/J10</f>
        <v>56011.326878822088</v>
      </c>
      <c r="L10" s="73"/>
      <c r="M10" s="73"/>
      <c r="N10" s="74"/>
      <c r="O10" s="74"/>
      <c r="P10" s="74"/>
    </row>
    <row r="11" spans="1:16" ht="15.95" customHeight="1" x14ac:dyDescent="0.25">
      <c r="A11" s="112"/>
      <c r="B11" s="84"/>
      <c r="C11" s="79"/>
      <c r="D11" s="104"/>
      <c r="E11" s="87"/>
      <c r="F11" s="105"/>
      <c r="G11" s="89"/>
      <c r="H11" s="39" t="s">
        <v>37</v>
      </c>
      <c r="I11" s="25" t="s">
        <v>25</v>
      </c>
      <c r="J11" s="10">
        <v>2010</v>
      </c>
      <c r="K11" s="11">
        <f>+G8/J11</f>
        <v>45422.120802228856</v>
      </c>
      <c r="L11" s="73"/>
      <c r="M11" s="73"/>
      <c r="N11" s="74"/>
      <c r="O11" s="74"/>
      <c r="P11" s="74"/>
    </row>
    <row r="12" spans="1:16" ht="15.95" customHeight="1" x14ac:dyDescent="0.25">
      <c r="A12" s="116">
        <f>+A8+1</f>
        <v>3</v>
      </c>
      <c r="B12" s="97" t="s">
        <v>8</v>
      </c>
      <c r="C12" s="79"/>
      <c r="D12" s="101">
        <v>1</v>
      </c>
      <c r="E12" s="90">
        <f t="shared" ref="E12" si="0">+D12*$C$4</f>
        <v>65213187.723200008</v>
      </c>
      <c r="F12" s="101">
        <v>1</v>
      </c>
      <c r="G12" s="90">
        <f>+F12*E12</f>
        <v>65213187.723200008</v>
      </c>
      <c r="H12" s="34" t="s">
        <v>34</v>
      </c>
      <c r="I12" s="12" t="s">
        <v>24</v>
      </c>
      <c r="J12" s="13">
        <v>1210</v>
      </c>
      <c r="K12" s="19">
        <f>+G12/J12</f>
        <v>53895.196465454552</v>
      </c>
      <c r="L12" s="92">
        <f>+E12*0.2</f>
        <v>13042637.544640003</v>
      </c>
      <c r="M12" s="92">
        <f>+E12*0.05</f>
        <v>3260659.3861600007</v>
      </c>
      <c r="N12" s="93">
        <v>2500</v>
      </c>
      <c r="O12" s="93">
        <v>3750</v>
      </c>
      <c r="P12" s="93">
        <v>15000</v>
      </c>
    </row>
    <row r="13" spans="1:16" ht="15.95" customHeight="1" x14ac:dyDescent="0.25">
      <c r="A13" s="116"/>
      <c r="B13" s="97"/>
      <c r="C13" s="79"/>
      <c r="D13" s="101"/>
      <c r="E13" s="90"/>
      <c r="F13" s="101"/>
      <c r="G13" s="90"/>
      <c r="H13" s="35" t="s">
        <v>35</v>
      </c>
      <c r="I13" s="22" t="s">
        <v>26</v>
      </c>
      <c r="J13" s="15">
        <v>1270</v>
      </c>
      <c r="K13" s="20">
        <f>+G12/J13</f>
        <v>51348.966711181107</v>
      </c>
      <c r="L13" s="92"/>
      <c r="M13" s="92"/>
      <c r="N13" s="93"/>
      <c r="O13" s="93"/>
      <c r="P13" s="93"/>
    </row>
    <row r="14" spans="1:16" ht="15.95" customHeight="1" x14ac:dyDescent="0.25">
      <c r="A14" s="116"/>
      <c r="B14" s="97"/>
      <c r="C14" s="79"/>
      <c r="D14" s="101"/>
      <c r="E14" s="90"/>
      <c r="F14" s="101"/>
      <c r="G14" s="90"/>
      <c r="H14" s="35" t="s">
        <v>36</v>
      </c>
      <c r="I14" s="26" t="s">
        <v>27</v>
      </c>
      <c r="J14" s="27">
        <v>1630</v>
      </c>
      <c r="K14" s="31">
        <f>+G12/J14</f>
        <v>40008.090627730067</v>
      </c>
      <c r="L14" s="92"/>
      <c r="M14" s="92"/>
      <c r="N14" s="93"/>
      <c r="O14" s="93"/>
      <c r="P14" s="93"/>
    </row>
    <row r="15" spans="1:16" ht="15.95" customHeight="1" x14ac:dyDescent="0.25">
      <c r="A15" s="116"/>
      <c r="B15" s="97"/>
      <c r="C15" s="79"/>
      <c r="D15" s="101"/>
      <c r="E15" s="90"/>
      <c r="F15" s="101"/>
      <c r="G15" s="90"/>
      <c r="H15" s="36" t="s">
        <v>37</v>
      </c>
      <c r="I15" s="23" t="s">
        <v>25</v>
      </c>
      <c r="J15" s="17">
        <v>2010</v>
      </c>
      <c r="K15" s="21">
        <f>+G12/J15</f>
        <v>32444.372001592044</v>
      </c>
      <c r="L15" s="92"/>
      <c r="M15" s="92"/>
      <c r="N15" s="93"/>
      <c r="O15" s="93"/>
      <c r="P15" s="93"/>
    </row>
    <row r="16" spans="1:16" ht="15.95" customHeight="1" x14ac:dyDescent="0.25">
      <c r="A16" s="112">
        <f>+A12+1</f>
        <v>4</v>
      </c>
      <c r="B16" s="84" t="s">
        <v>9</v>
      </c>
      <c r="C16" s="79"/>
      <c r="D16" s="104">
        <v>0.66666666666666663</v>
      </c>
      <c r="E16" s="87">
        <f t="shared" ref="E16" si="1">+D16*$C$4</f>
        <v>43475458.482133336</v>
      </c>
      <c r="F16" s="105">
        <v>1</v>
      </c>
      <c r="G16" s="87">
        <f>+F16*E16</f>
        <v>43475458.482133336</v>
      </c>
      <c r="H16" s="37" t="s">
        <v>34</v>
      </c>
      <c r="I16" s="5" t="s">
        <v>24</v>
      </c>
      <c r="J16" s="6">
        <v>1210</v>
      </c>
      <c r="K16" s="7">
        <f>+G16/J16</f>
        <v>35930.130976969696</v>
      </c>
      <c r="L16" s="73">
        <f>+E16*0.2</f>
        <v>8695091.6964266673</v>
      </c>
      <c r="M16" s="73">
        <f>+E16*0.05</f>
        <v>2173772.9241066668</v>
      </c>
      <c r="N16" s="74">
        <v>2500</v>
      </c>
      <c r="O16" s="74">
        <v>2700</v>
      </c>
      <c r="P16" s="74">
        <v>11200</v>
      </c>
    </row>
    <row r="17" spans="1:16" ht="15.95" customHeight="1" x14ac:dyDescent="0.25">
      <c r="A17" s="112"/>
      <c r="B17" s="84"/>
      <c r="C17" s="79"/>
      <c r="D17" s="104"/>
      <c r="E17" s="87"/>
      <c r="F17" s="105"/>
      <c r="G17" s="89"/>
      <c r="H17" s="38" t="s">
        <v>35</v>
      </c>
      <c r="I17" s="24" t="s">
        <v>26</v>
      </c>
      <c r="J17" s="8">
        <v>1270</v>
      </c>
      <c r="K17" s="9">
        <f>+G16/J17</f>
        <v>34232.644474120738</v>
      </c>
      <c r="L17" s="73"/>
      <c r="M17" s="73"/>
      <c r="N17" s="74"/>
      <c r="O17" s="74"/>
      <c r="P17" s="74"/>
    </row>
    <row r="18" spans="1:16" ht="15.95" customHeight="1" x14ac:dyDescent="0.25">
      <c r="A18" s="112"/>
      <c r="B18" s="84"/>
      <c r="C18" s="79"/>
      <c r="D18" s="104"/>
      <c r="E18" s="87"/>
      <c r="F18" s="105"/>
      <c r="G18" s="89"/>
      <c r="H18" s="38" t="s">
        <v>36</v>
      </c>
      <c r="I18" s="28" t="s">
        <v>27</v>
      </c>
      <c r="J18" s="29">
        <v>1630</v>
      </c>
      <c r="K18" s="30">
        <f>+G16/J18</f>
        <v>26672.060418486708</v>
      </c>
      <c r="L18" s="73"/>
      <c r="M18" s="73"/>
      <c r="N18" s="74"/>
      <c r="O18" s="74"/>
      <c r="P18" s="74"/>
    </row>
    <row r="19" spans="1:16" ht="15.95" customHeight="1" x14ac:dyDescent="0.25">
      <c r="A19" s="112"/>
      <c r="B19" s="84"/>
      <c r="C19" s="79"/>
      <c r="D19" s="104"/>
      <c r="E19" s="87"/>
      <c r="F19" s="105"/>
      <c r="G19" s="89"/>
      <c r="H19" s="39" t="s">
        <v>37</v>
      </c>
      <c r="I19" s="25" t="s">
        <v>25</v>
      </c>
      <c r="J19" s="10">
        <v>2010</v>
      </c>
      <c r="K19" s="11">
        <f>+G16/J19</f>
        <v>21629.581334394694</v>
      </c>
      <c r="L19" s="73"/>
      <c r="M19" s="73"/>
      <c r="N19" s="74"/>
      <c r="O19" s="74"/>
      <c r="P19" s="74"/>
    </row>
    <row r="20" spans="1:16" ht="15.95" customHeight="1" x14ac:dyDescent="0.25">
      <c r="A20" s="116">
        <f>+A16+1</f>
        <v>5</v>
      </c>
      <c r="B20" s="97" t="s">
        <v>10</v>
      </c>
      <c r="C20" s="79"/>
      <c r="D20" s="100">
        <v>0.33333333333333331</v>
      </c>
      <c r="E20" s="90">
        <f t="shared" ref="E20" si="2">+D20*$C$4</f>
        <v>21737729.241066668</v>
      </c>
      <c r="F20" s="101">
        <v>1</v>
      </c>
      <c r="G20" s="90">
        <f>+F20*E20</f>
        <v>21737729.241066668</v>
      </c>
      <c r="H20" s="34" t="s">
        <v>34</v>
      </c>
      <c r="I20" s="12" t="s">
        <v>24</v>
      </c>
      <c r="J20" s="13">
        <v>1210</v>
      </c>
      <c r="K20" s="19">
        <f t="shared" ref="K20" si="3">+G20/J20</f>
        <v>17965.065488484848</v>
      </c>
      <c r="L20" s="92">
        <f>+E20*0.2</f>
        <v>4347545.8482133336</v>
      </c>
      <c r="M20" s="92">
        <f>+E20*0.05</f>
        <v>1086886.4620533334</v>
      </c>
      <c r="N20" s="93">
        <v>2500</v>
      </c>
      <c r="O20" s="93">
        <v>1900</v>
      </c>
      <c r="P20" s="93">
        <v>7500</v>
      </c>
    </row>
    <row r="21" spans="1:16" ht="15.95" customHeight="1" x14ac:dyDescent="0.25">
      <c r="A21" s="116"/>
      <c r="B21" s="97"/>
      <c r="C21" s="79"/>
      <c r="D21" s="100"/>
      <c r="E21" s="90"/>
      <c r="F21" s="101"/>
      <c r="G21" s="90"/>
      <c r="H21" s="35" t="s">
        <v>35</v>
      </c>
      <c r="I21" s="22" t="s">
        <v>26</v>
      </c>
      <c r="J21" s="15">
        <v>1270</v>
      </c>
      <c r="K21" s="20">
        <f t="shared" ref="K21" si="4">+G20/J21</f>
        <v>17116.322237060369</v>
      </c>
      <c r="L21" s="92"/>
      <c r="M21" s="92"/>
      <c r="N21" s="93"/>
      <c r="O21" s="93"/>
      <c r="P21" s="93"/>
    </row>
    <row r="22" spans="1:16" ht="15.95" customHeight="1" x14ac:dyDescent="0.25">
      <c r="A22" s="116"/>
      <c r="B22" s="97"/>
      <c r="C22" s="79"/>
      <c r="D22" s="100"/>
      <c r="E22" s="90"/>
      <c r="F22" s="101"/>
      <c r="G22" s="90"/>
      <c r="H22" s="35" t="s">
        <v>36</v>
      </c>
      <c r="I22" s="26" t="s">
        <v>27</v>
      </c>
      <c r="J22" s="27">
        <v>1630</v>
      </c>
      <c r="K22" s="31">
        <f>+G20/J22</f>
        <v>13336.030209243354</v>
      </c>
      <c r="L22" s="92"/>
      <c r="M22" s="92"/>
      <c r="N22" s="93"/>
      <c r="O22" s="93"/>
      <c r="P22" s="93"/>
    </row>
    <row r="23" spans="1:16" ht="15.95" customHeight="1" x14ac:dyDescent="0.25">
      <c r="A23" s="116"/>
      <c r="B23" s="97"/>
      <c r="C23" s="79"/>
      <c r="D23" s="100"/>
      <c r="E23" s="90"/>
      <c r="F23" s="101"/>
      <c r="G23" s="90"/>
      <c r="H23" s="36" t="s">
        <v>37</v>
      </c>
      <c r="I23" s="23" t="s">
        <v>25</v>
      </c>
      <c r="J23" s="17">
        <v>2010</v>
      </c>
      <c r="K23" s="21">
        <f t="shared" ref="K23" si="5">+G20/J23</f>
        <v>10814.790667197347</v>
      </c>
      <c r="L23" s="92"/>
      <c r="M23" s="92"/>
      <c r="N23" s="93"/>
      <c r="O23" s="93"/>
      <c r="P23" s="93"/>
    </row>
    <row r="24" spans="1:16" ht="15.95" customHeight="1" x14ac:dyDescent="0.25">
      <c r="A24" s="112">
        <f>+A20+1</f>
        <v>6</v>
      </c>
      <c r="B24" s="84" t="s">
        <v>11</v>
      </c>
      <c r="C24" s="79"/>
      <c r="D24" s="104">
        <v>0.1</v>
      </c>
      <c r="E24" s="87">
        <f t="shared" ref="E24" si="6">+D24*$C$4</f>
        <v>6521318.7723200014</v>
      </c>
      <c r="F24" s="105">
        <v>2</v>
      </c>
      <c r="G24" s="87">
        <f>+F24*E24</f>
        <v>13042637.544640003</v>
      </c>
      <c r="H24" s="37" t="s">
        <v>34</v>
      </c>
      <c r="I24" s="5" t="s">
        <v>24</v>
      </c>
      <c r="J24" s="6">
        <v>1210</v>
      </c>
      <c r="K24" s="7">
        <f t="shared" ref="K24" si="7">+G24/J24</f>
        <v>10779.039293090911</v>
      </c>
      <c r="L24" s="73">
        <f>+E24*0.1</f>
        <v>652131.87723200023</v>
      </c>
      <c r="M24" s="73">
        <f>+E24*0.05</f>
        <v>326065.93861600012</v>
      </c>
      <c r="N24" s="74">
        <v>2500</v>
      </c>
      <c r="O24" s="74">
        <v>1200</v>
      </c>
      <c r="P24" s="74">
        <v>5000</v>
      </c>
    </row>
    <row r="25" spans="1:16" ht="15.95" customHeight="1" x14ac:dyDescent="0.25">
      <c r="A25" s="112"/>
      <c r="B25" s="84"/>
      <c r="C25" s="79"/>
      <c r="D25" s="104"/>
      <c r="E25" s="87"/>
      <c r="F25" s="105"/>
      <c r="G25" s="89"/>
      <c r="H25" s="38" t="s">
        <v>35</v>
      </c>
      <c r="I25" s="24" t="s">
        <v>26</v>
      </c>
      <c r="J25" s="8">
        <v>1270</v>
      </c>
      <c r="K25" s="9">
        <f t="shared" ref="K25" si="8">+G24/J25</f>
        <v>10269.793342236222</v>
      </c>
      <c r="L25" s="73"/>
      <c r="M25" s="73"/>
      <c r="N25" s="74"/>
      <c r="O25" s="74"/>
      <c r="P25" s="74"/>
    </row>
    <row r="26" spans="1:16" ht="15.95" customHeight="1" x14ac:dyDescent="0.25">
      <c r="A26" s="112"/>
      <c r="B26" s="84"/>
      <c r="C26" s="79"/>
      <c r="D26" s="104"/>
      <c r="E26" s="87"/>
      <c r="F26" s="105"/>
      <c r="G26" s="89"/>
      <c r="H26" s="38" t="s">
        <v>36</v>
      </c>
      <c r="I26" s="28" t="s">
        <v>27</v>
      </c>
      <c r="J26" s="29">
        <v>1630</v>
      </c>
      <c r="K26" s="30">
        <f>+G24/J26</f>
        <v>8001.6181255460142</v>
      </c>
      <c r="L26" s="73"/>
      <c r="M26" s="73"/>
      <c r="N26" s="74"/>
      <c r="O26" s="74"/>
      <c r="P26" s="74"/>
    </row>
    <row r="27" spans="1:16" ht="15.95" customHeight="1" x14ac:dyDescent="0.25">
      <c r="A27" s="112"/>
      <c r="B27" s="84"/>
      <c r="C27" s="79"/>
      <c r="D27" s="104"/>
      <c r="E27" s="87"/>
      <c r="F27" s="105"/>
      <c r="G27" s="89"/>
      <c r="H27" s="39" t="s">
        <v>37</v>
      </c>
      <c r="I27" s="25" t="s">
        <v>25</v>
      </c>
      <c r="J27" s="10">
        <v>2010</v>
      </c>
      <c r="K27" s="11">
        <f t="shared" ref="K27" si="9">+G24/J27</f>
        <v>6488.8744003184092</v>
      </c>
      <c r="L27" s="73"/>
      <c r="M27" s="73"/>
      <c r="N27" s="74"/>
      <c r="O27" s="74"/>
      <c r="P27" s="74"/>
    </row>
    <row r="28" spans="1:16" ht="15.95" customHeight="1" x14ac:dyDescent="0.25">
      <c r="A28" s="116">
        <f>+A24+1</f>
        <v>7</v>
      </c>
      <c r="B28" s="97" t="s">
        <v>12</v>
      </c>
      <c r="C28" s="79"/>
      <c r="D28" s="100">
        <v>7.0000000000000007E-2</v>
      </c>
      <c r="E28" s="90">
        <f t="shared" ref="E28" si="10">+D28*$C$4</f>
        <v>4564923.1406240007</v>
      </c>
      <c r="F28" s="100">
        <v>1.5</v>
      </c>
      <c r="G28" s="90">
        <f>+E28*F28</f>
        <v>6847384.7109360006</v>
      </c>
      <c r="H28" s="34" t="s">
        <v>34</v>
      </c>
      <c r="I28" s="12" t="s">
        <v>24</v>
      </c>
      <c r="J28" s="13">
        <v>1210</v>
      </c>
      <c r="K28" s="19">
        <f t="shared" ref="K28" si="11">+G28/J28</f>
        <v>5658.995628872728</v>
      </c>
      <c r="L28" s="93" t="s">
        <v>31</v>
      </c>
      <c r="M28" s="92">
        <f>+E28*0.05</f>
        <v>228246.15703120004</v>
      </c>
      <c r="N28" s="93">
        <v>2500</v>
      </c>
      <c r="O28" s="93">
        <v>830</v>
      </c>
      <c r="P28" s="93">
        <v>3300</v>
      </c>
    </row>
    <row r="29" spans="1:16" ht="15.95" customHeight="1" x14ac:dyDescent="0.25">
      <c r="A29" s="116"/>
      <c r="B29" s="97"/>
      <c r="C29" s="79"/>
      <c r="D29" s="100"/>
      <c r="E29" s="90"/>
      <c r="F29" s="100"/>
      <c r="G29" s="90"/>
      <c r="H29" s="35" t="s">
        <v>35</v>
      </c>
      <c r="I29" s="22" t="s">
        <v>26</v>
      </c>
      <c r="J29" s="15">
        <v>1270</v>
      </c>
      <c r="K29" s="20">
        <f t="shared" ref="K29" si="12">+G28/J29</f>
        <v>5391.6415046740158</v>
      </c>
      <c r="L29" s="93"/>
      <c r="M29" s="92"/>
      <c r="N29" s="93"/>
      <c r="O29" s="93"/>
      <c r="P29" s="93"/>
    </row>
    <row r="30" spans="1:16" ht="15.95" customHeight="1" x14ac:dyDescent="0.25">
      <c r="A30" s="116"/>
      <c r="B30" s="97"/>
      <c r="C30" s="79"/>
      <c r="D30" s="100"/>
      <c r="E30" s="90"/>
      <c r="F30" s="100"/>
      <c r="G30" s="90"/>
      <c r="H30" s="35" t="s">
        <v>36</v>
      </c>
      <c r="I30" s="26" t="s">
        <v>27</v>
      </c>
      <c r="J30" s="27">
        <v>1630</v>
      </c>
      <c r="K30" s="31">
        <f>+G28/J30</f>
        <v>4200.8495159116565</v>
      </c>
      <c r="L30" s="93"/>
      <c r="M30" s="92"/>
      <c r="N30" s="93"/>
      <c r="O30" s="93"/>
      <c r="P30" s="93"/>
    </row>
    <row r="31" spans="1:16" ht="15.95" customHeight="1" x14ac:dyDescent="0.25">
      <c r="A31" s="116"/>
      <c r="B31" s="97"/>
      <c r="C31" s="79"/>
      <c r="D31" s="100"/>
      <c r="E31" s="90"/>
      <c r="F31" s="100"/>
      <c r="G31" s="90"/>
      <c r="H31" s="36" t="s">
        <v>37</v>
      </c>
      <c r="I31" s="23" t="s">
        <v>25</v>
      </c>
      <c r="J31" s="17">
        <v>2010</v>
      </c>
      <c r="K31" s="21">
        <f t="shared" ref="K31" si="13">+G28/J31</f>
        <v>3406.6590601671646</v>
      </c>
      <c r="L31" s="93"/>
      <c r="M31" s="92"/>
      <c r="N31" s="93"/>
      <c r="O31" s="93"/>
      <c r="P31" s="93"/>
    </row>
    <row r="32" spans="1:16" ht="15.95" customHeight="1" x14ac:dyDescent="0.25">
      <c r="A32" s="112">
        <f>+A28+1</f>
        <v>8</v>
      </c>
      <c r="B32" s="84" t="s">
        <v>13</v>
      </c>
      <c r="C32" s="79"/>
      <c r="D32" s="104" t="s">
        <v>17</v>
      </c>
      <c r="E32" s="87" t="s">
        <v>17</v>
      </c>
      <c r="F32" s="132" t="s">
        <v>18</v>
      </c>
      <c r="G32" s="87">
        <f>+E28*0.6</f>
        <v>2738953.8843744001</v>
      </c>
      <c r="H32" s="37" t="s">
        <v>34</v>
      </c>
      <c r="I32" s="5" t="s">
        <v>24</v>
      </c>
      <c r="J32" s="6">
        <v>1210</v>
      </c>
      <c r="K32" s="7">
        <f t="shared" ref="K32" si="14">+G32/J32</f>
        <v>2263.5982515490909</v>
      </c>
      <c r="L32" s="74" t="s">
        <v>31</v>
      </c>
      <c r="M32" s="74" t="s">
        <v>31</v>
      </c>
      <c r="N32" s="74">
        <v>2500</v>
      </c>
      <c r="O32" s="74">
        <v>275</v>
      </c>
      <c r="P32" s="74">
        <v>1100</v>
      </c>
    </row>
    <row r="33" spans="1:16" ht="15.95" customHeight="1" x14ac:dyDescent="0.25">
      <c r="A33" s="112"/>
      <c r="B33" s="84"/>
      <c r="C33" s="79"/>
      <c r="D33" s="104"/>
      <c r="E33" s="87"/>
      <c r="F33" s="132"/>
      <c r="G33" s="89"/>
      <c r="H33" s="38" t="s">
        <v>35</v>
      </c>
      <c r="I33" s="24" t="s">
        <v>26</v>
      </c>
      <c r="J33" s="8">
        <v>1270</v>
      </c>
      <c r="K33" s="9">
        <f t="shared" ref="K33" si="15">+G32/J33</f>
        <v>2156.6566018696062</v>
      </c>
      <c r="L33" s="74"/>
      <c r="M33" s="74"/>
      <c r="N33" s="74"/>
      <c r="O33" s="74"/>
      <c r="P33" s="74"/>
    </row>
    <row r="34" spans="1:16" ht="15.95" customHeight="1" x14ac:dyDescent="0.25">
      <c r="A34" s="112"/>
      <c r="B34" s="84"/>
      <c r="C34" s="79"/>
      <c r="D34" s="104"/>
      <c r="E34" s="87"/>
      <c r="F34" s="132"/>
      <c r="G34" s="89"/>
      <c r="H34" s="38" t="s">
        <v>36</v>
      </c>
      <c r="I34" s="28" t="s">
        <v>27</v>
      </c>
      <c r="J34" s="29">
        <v>1630</v>
      </c>
      <c r="K34" s="30">
        <f>+G32/J34</f>
        <v>1680.3398063646628</v>
      </c>
      <c r="L34" s="74"/>
      <c r="M34" s="74"/>
      <c r="N34" s="74"/>
      <c r="O34" s="74"/>
      <c r="P34" s="74"/>
    </row>
    <row r="35" spans="1:16" ht="15.95" customHeight="1" x14ac:dyDescent="0.25">
      <c r="A35" s="112"/>
      <c r="B35" s="84"/>
      <c r="C35" s="80"/>
      <c r="D35" s="104"/>
      <c r="E35" s="87"/>
      <c r="F35" s="132"/>
      <c r="G35" s="89"/>
      <c r="H35" s="39" t="s">
        <v>37</v>
      </c>
      <c r="I35" s="25" t="s">
        <v>25</v>
      </c>
      <c r="J35" s="10">
        <v>2010</v>
      </c>
      <c r="K35" s="11">
        <f t="shared" ref="K35" si="16">+G32/J35</f>
        <v>1362.6636240668659</v>
      </c>
      <c r="L35" s="74"/>
      <c r="M35" s="74"/>
      <c r="N35" s="74"/>
      <c r="O35" s="74"/>
      <c r="P35" s="74"/>
    </row>
  </sheetData>
  <mergeCells count="96">
    <mergeCell ref="A1:P1"/>
    <mergeCell ref="A2:C2"/>
    <mergeCell ref="D2:E2"/>
    <mergeCell ref="F2:K2"/>
    <mergeCell ref="L2:M2"/>
    <mergeCell ref="N2:P2"/>
    <mergeCell ref="H3:J3"/>
    <mergeCell ref="A4:A7"/>
    <mergeCell ref="B4:B7"/>
    <mergeCell ref="C4:C35"/>
    <mergeCell ref="D4:D7"/>
    <mergeCell ref="E4:E7"/>
    <mergeCell ref="F4:F7"/>
    <mergeCell ref="G4:G7"/>
    <mergeCell ref="G8:G11"/>
    <mergeCell ref="G12:G15"/>
    <mergeCell ref="A8:A11"/>
    <mergeCell ref="B8:B11"/>
    <mergeCell ref="D8:D11"/>
    <mergeCell ref="E8:E11"/>
    <mergeCell ref="F8:F11"/>
    <mergeCell ref="A12:A15"/>
    <mergeCell ref="L4:L7"/>
    <mergeCell ref="M4:M7"/>
    <mergeCell ref="N4:N7"/>
    <mergeCell ref="O4:O7"/>
    <mergeCell ref="P4:P7"/>
    <mergeCell ref="B12:B15"/>
    <mergeCell ref="D12:D15"/>
    <mergeCell ref="E12:E15"/>
    <mergeCell ref="F12:F15"/>
    <mergeCell ref="L8:L11"/>
    <mergeCell ref="M8:M11"/>
    <mergeCell ref="N8:N11"/>
    <mergeCell ref="O8:O11"/>
    <mergeCell ref="P8:P11"/>
    <mergeCell ref="A16:A19"/>
    <mergeCell ref="B16:B19"/>
    <mergeCell ref="D16:D19"/>
    <mergeCell ref="E16:E19"/>
    <mergeCell ref="F16:F19"/>
    <mergeCell ref="O16:O19"/>
    <mergeCell ref="P16:P19"/>
    <mergeCell ref="L12:L15"/>
    <mergeCell ref="M12:M15"/>
    <mergeCell ref="N12:N15"/>
    <mergeCell ref="O12:O15"/>
    <mergeCell ref="P12:P15"/>
    <mergeCell ref="G20:G23"/>
    <mergeCell ref="G16:G19"/>
    <mergeCell ref="L16:L19"/>
    <mergeCell ref="M16:M19"/>
    <mergeCell ref="N16:N19"/>
    <mergeCell ref="A20:A23"/>
    <mergeCell ref="B20:B23"/>
    <mergeCell ref="D20:D23"/>
    <mergeCell ref="E20:E23"/>
    <mergeCell ref="F20:F23"/>
    <mergeCell ref="A24:A27"/>
    <mergeCell ref="B24:B27"/>
    <mergeCell ref="D24:D27"/>
    <mergeCell ref="E24:E27"/>
    <mergeCell ref="F24:F27"/>
    <mergeCell ref="O24:O27"/>
    <mergeCell ref="P24:P27"/>
    <mergeCell ref="L20:L23"/>
    <mergeCell ref="M20:M23"/>
    <mergeCell ref="N20:N23"/>
    <mergeCell ref="O20:O23"/>
    <mergeCell ref="P20:P23"/>
    <mergeCell ref="G28:G31"/>
    <mergeCell ref="G24:G27"/>
    <mergeCell ref="L24:L27"/>
    <mergeCell ref="M24:M27"/>
    <mergeCell ref="N24:N27"/>
    <mergeCell ref="A28:A31"/>
    <mergeCell ref="B28:B31"/>
    <mergeCell ref="D28:D31"/>
    <mergeCell ref="E28:E31"/>
    <mergeCell ref="F28:F31"/>
    <mergeCell ref="A32:A35"/>
    <mergeCell ref="B32:B35"/>
    <mergeCell ref="D32:D35"/>
    <mergeCell ref="E32:E35"/>
    <mergeCell ref="F32:F35"/>
    <mergeCell ref="P32:P35"/>
    <mergeCell ref="L28:L31"/>
    <mergeCell ref="M28:M31"/>
    <mergeCell ref="N28:N31"/>
    <mergeCell ref="O28:O31"/>
    <mergeCell ref="P28:P31"/>
    <mergeCell ref="G32:G35"/>
    <mergeCell ref="L32:L35"/>
    <mergeCell ref="M32:M35"/>
    <mergeCell ref="N32:N35"/>
    <mergeCell ref="O32:O35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0" workbookViewId="0">
      <selection activeCell="C36" sqref="C36"/>
    </sheetView>
  </sheetViews>
  <sheetFormatPr defaultRowHeight="15" x14ac:dyDescent="0.25"/>
  <cols>
    <col min="1" max="1" width="3.7109375" style="2" customWidth="1"/>
    <col min="2" max="2" width="4.7109375" style="2" customWidth="1"/>
    <col min="3" max="3" width="6.7109375" style="1" customWidth="1"/>
    <col min="4" max="4" width="9.7109375" style="1" customWidth="1"/>
    <col min="5" max="5" width="13.7109375" style="1" customWidth="1"/>
    <col min="6" max="6" width="9.7109375" style="1" customWidth="1"/>
    <col min="7" max="7" width="12.7109375" style="1" customWidth="1"/>
    <col min="8" max="8" width="4.7109375" style="1" customWidth="1"/>
    <col min="9" max="9" width="11.7109375" style="1" customWidth="1"/>
    <col min="10" max="10" width="9.7109375" style="1" customWidth="1"/>
    <col min="11" max="11" width="10.7109375" style="1" customWidth="1"/>
    <col min="12" max="12" width="11.7109375" style="1" customWidth="1"/>
    <col min="13" max="13" width="10.7109375" style="1" customWidth="1"/>
    <col min="14" max="15" width="7.7109375" style="1" customWidth="1"/>
    <col min="16" max="16" width="8.7109375" style="1" customWidth="1"/>
    <col min="17" max="16384" width="9.140625" style="1"/>
  </cols>
  <sheetData>
    <row r="1" spans="1:16" ht="20.100000000000001" customHeight="1" x14ac:dyDescent="0.25">
      <c r="A1" s="134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0.100000000000001" customHeight="1" x14ac:dyDescent="0.25">
      <c r="A2" s="135"/>
      <c r="B2" s="136"/>
      <c r="C2" s="137"/>
      <c r="D2" s="114" t="s">
        <v>20</v>
      </c>
      <c r="E2" s="114"/>
      <c r="F2" s="114" t="s">
        <v>14</v>
      </c>
      <c r="G2" s="114"/>
      <c r="H2" s="114"/>
      <c r="I2" s="114"/>
      <c r="J2" s="114"/>
      <c r="K2" s="114"/>
      <c r="L2" s="114" t="s">
        <v>28</v>
      </c>
      <c r="M2" s="114"/>
      <c r="N2" s="114" t="s">
        <v>21</v>
      </c>
      <c r="O2" s="114"/>
      <c r="P2" s="114"/>
    </row>
    <row r="3" spans="1:16" s="3" customFormat="1" ht="39.950000000000003" customHeight="1" x14ac:dyDescent="0.25">
      <c r="A3" s="4" t="s">
        <v>33</v>
      </c>
      <c r="B3" s="33" t="s">
        <v>0</v>
      </c>
      <c r="C3" s="33" t="s">
        <v>1</v>
      </c>
      <c r="D3" s="4" t="s">
        <v>2</v>
      </c>
      <c r="E3" s="4" t="s">
        <v>3</v>
      </c>
      <c r="F3" s="4" t="s">
        <v>19</v>
      </c>
      <c r="G3" s="4" t="s">
        <v>14</v>
      </c>
      <c r="H3" s="133" t="s">
        <v>23</v>
      </c>
      <c r="I3" s="133"/>
      <c r="J3" s="133"/>
      <c r="K3" s="4" t="s">
        <v>32</v>
      </c>
      <c r="L3" s="32" t="s">
        <v>29</v>
      </c>
      <c r="M3" s="33" t="s">
        <v>30</v>
      </c>
      <c r="N3" s="4" t="s">
        <v>16</v>
      </c>
      <c r="O3" s="4" t="s">
        <v>4</v>
      </c>
      <c r="P3" s="4" t="s">
        <v>5</v>
      </c>
    </row>
    <row r="4" spans="1:16" ht="15.95" customHeight="1" x14ac:dyDescent="0.25">
      <c r="A4" s="116">
        <v>1</v>
      </c>
      <c r="B4" s="97" t="s">
        <v>6</v>
      </c>
      <c r="C4" s="78">
        <f>60742537</f>
        <v>60742537</v>
      </c>
      <c r="D4" s="101">
        <v>2</v>
      </c>
      <c r="E4" s="90">
        <f>+D4*C4</f>
        <v>121485074</v>
      </c>
      <c r="F4" s="101" t="s">
        <v>15</v>
      </c>
      <c r="G4" s="91" t="s">
        <v>15</v>
      </c>
      <c r="H4" s="34" t="s">
        <v>34</v>
      </c>
      <c r="I4" s="12" t="s">
        <v>24</v>
      </c>
      <c r="J4" s="13">
        <v>1210</v>
      </c>
      <c r="K4" s="14" t="s">
        <v>15</v>
      </c>
      <c r="L4" s="92">
        <f>+E4*0.2</f>
        <v>24297014.800000001</v>
      </c>
      <c r="M4" s="92">
        <f>+E4*0.05</f>
        <v>6074253.7000000002</v>
      </c>
      <c r="N4" s="93">
        <v>2500</v>
      </c>
      <c r="O4" s="93">
        <v>6600</v>
      </c>
      <c r="P4" s="93">
        <v>26500</v>
      </c>
    </row>
    <row r="5" spans="1:16" ht="15.95" customHeight="1" x14ac:dyDescent="0.25">
      <c r="A5" s="116"/>
      <c r="B5" s="97"/>
      <c r="C5" s="79"/>
      <c r="D5" s="101"/>
      <c r="E5" s="90"/>
      <c r="F5" s="101"/>
      <c r="G5" s="91"/>
      <c r="H5" s="35" t="s">
        <v>35</v>
      </c>
      <c r="I5" s="22" t="s">
        <v>26</v>
      </c>
      <c r="J5" s="15">
        <v>1270</v>
      </c>
      <c r="K5" s="16" t="s">
        <v>15</v>
      </c>
      <c r="L5" s="92"/>
      <c r="M5" s="92"/>
      <c r="N5" s="93"/>
      <c r="O5" s="93"/>
      <c r="P5" s="93"/>
    </row>
    <row r="6" spans="1:16" ht="15.95" customHeight="1" x14ac:dyDescent="0.25">
      <c r="A6" s="116"/>
      <c r="B6" s="97"/>
      <c r="C6" s="79"/>
      <c r="D6" s="101"/>
      <c r="E6" s="90"/>
      <c r="F6" s="101"/>
      <c r="G6" s="91"/>
      <c r="H6" s="35" t="s">
        <v>36</v>
      </c>
      <c r="I6" s="26" t="s">
        <v>27</v>
      </c>
      <c r="J6" s="27">
        <v>1630</v>
      </c>
      <c r="K6" s="16" t="s">
        <v>15</v>
      </c>
      <c r="L6" s="92"/>
      <c r="M6" s="92"/>
      <c r="N6" s="93"/>
      <c r="O6" s="93"/>
      <c r="P6" s="93"/>
    </row>
    <row r="7" spans="1:16" ht="15.95" customHeight="1" x14ac:dyDescent="0.25">
      <c r="A7" s="116"/>
      <c r="B7" s="97"/>
      <c r="C7" s="79"/>
      <c r="D7" s="101"/>
      <c r="E7" s="90"/>
      <c r="F7" s="101"/>
      <c r="G7" s="91"/>
      <c r="H7" s="36" t="s">
        <v>37</v>
      </c>
      <c r="I7" s="23" t="s">
        <v>25</v>
      </c>
      <c r="J7" s="17">
        <v>2010</v>
      </c>
      <c r="K7" s="18" t="s">
        <v>15</v>
      </c>
      <c r="L7" s="92"/>
      <c r="M7" s="92"/>
      <c r="N7" s="93"/>
      <c r="O7" s="93"/>
      <c r="P7" s="93"/>
    </row>
    <row r="8" spans="1:16" ht="15.95" customHeight="1" x14ac:dyDescent="0.25">
      <c r="A8" s="112">
        <f>+A4+1</f>
        <v>2</v>
      </c>
      <c r="B8" s="84" t="s">
        <v>7</v>
      </c>
      <c r="C8" s="79"/>
      <c r="D8" s="104">
        <v>1.4</v>
      </c>
      <c r="E8" s="87">
        <f>+D8*$C$4</f>
        <v>85039551.799999997</v>
      </c>
      <c r="F8" s="105">
        <v>1</v>
      </c>
      <c r="G8" s="87">
        <f>+F8*E8</f>
        <v>85039551.799999997</v>
      </c>
      <c r="H8" s="37" t="s">
        <v>34</v>
      </c>
      <c r="I8" s="5" t="s">
        <v>24</v>
      </c>
      <c r="J8" s="6">
        <v>1210</v>
      </c>
      <c r="K8" s="7">
        <f>+G8/J8</f>
        <v>70280.621322314051</v>
      </c>
      <c r="L8" s="73">
        <f>+E8*0.2</f>
        <v>17007910.359999999</v>
      </c>
      <c r="M8" s="73">
        <f>+E8*0.05</f>
        <v>4251977.59</v>
      </c>
      <c r="N8" s="74">
        <v>2500</v>
      </c>
      <c r="O8" s="74">
        <v>5000</v>
      </c>
      <c r="P8" s="74">
        <v>20000</v>
      </c>
    </row>
    <row r="9" spans="1:16" ht="15.95" customHeight="1" x14ac:dyDescent="0.25">
      <c r="A9" s="112"/>
      <c r="B9" s="84"/>
      <c r="C9" s="79"/>
      <c r="D9" s="104"/>
      <c r="E9" s="87"/>
      <c r="F9" s="105"/>
      <c r="G9" s="89"/>
      <c r="H9" s="38" t="s">
        <v>35</v>
      </c>
      <c r="I9" s="24" t="s">
        <v>26</v>
      </c>
      <c r="J9" s="8">
        <v>1270</v>
      </c>
      <c r="K9" s="9">
        <f>+G8/J9</f>
        <v>66960.277007874014</v>
      </c>
      <c r="L9" s="73"/>
      <c r="M9" s="73"/>
      <c r="N9" s="74"/>
      <c r="O9" s="74"/>
      <c r="P9" s="74"/>
    </row>
    <row r="10" spans="1:16" ht="15.95" customHeight="1" x14ac:dyDescent="0.25">
      <c r="A10" s="112"/>
      <c r="B10" s="84"/>
      <c r="C10" s="79"/>
      <c r="D10" s="104"/>
      <c r="E10" s="87"/>
      <c r="F10" s="105"/>
      <c r="G10" s="89"/>
      <c r="H10" s="38" t="s">
        <v>36</v>
      </c>
      <c r="I10" s="28" t="s">
        <v>27</v>
      </c>
      <c r="J10" s="29">
        <v>1630</v>
      </c>
      <c r="K10" s="30">
        <f>+G8/J10</f>
        <v>52171.504171779139</v>
      </c>
      <c r="L10" s="73"/>
      <c r="M10" s="73"/>
      <c r="N10" s="74"/>
      <c r="O10" s="74"/>
      <c r="P10" s="74"/>
    </row>
    <row r="11" spans="1:16" ht="15.95" customHeight="1" x14ac:dyDescent="0.25">
      <c r="A11" s="112"/>
      <c r="B11" s="84"/>
      <c r="C11" s="79"/>
      <c r="D11" s="104"/>
      <c r="E11" s="87"/>
      <c r="F11" s="105"/>
      <c r="G11" s="89"/>
      <c r="H11" s="39" t="s">
        <v>37</v>
      </c>
      <c r="I11" s="25" t="s">
        <v>25</v>
      </c>
      <c r="J11" s="10">
        <v>2010</v>
      </c>
      <c r="K11" s="11">
        <f>+G8/J11</f>
        <v>42308.234726368159</v>
      </c>
      <c r="L11" s="73"/>
      <c r="M11" s="73"/>
      <c r="N11" s="74"/>
      <c r="O11" s="74"/>
      <c r="P11" s="74"/>
    </row>
    <row r="12" spans="1:16" ht="15.95" customHeight="1" x14ac:dyDescent="0.25">
      <c r="A12" s="116">
        <f>+A8+1</f>
        <v>3</v>
      </c>
      <c r="B12" s="97" t="s">
        <v>8</v>
      </c>
      <c r="C12" s="79"/>
      <c r="D12" s="101">
        <v>1</v>
      </c>
      <c r="E12" s="90">
        <f t="shared" ref="E12" si="0">+D12*$C$4</f>
        <v>60742537</v>
      </c>
      <c r="F12" s="101">
        <v>1</v>
      </c>
      <c r="G12" s="90">
        <f>+F12*E12</f>
        <v>60742537</v>
      </c>
      <c r="H12" s="34" t="s">
        <v>34</v>
      </c>
      <c r="I12" s="12" t="s">
        <v>24</v>
      </c>
      <c r="J12" s="13">
        <v>1210</v>
      </c>
      <c r="K12" s="19">
        <f>+G12/J12</f>
        <v>50200.443801652895</v>
      </c>
      <c r="L12" s="92">
        <f>+E12*0.2</f>
        <v>12148507.4</v>
      </c>
      <c r="M12" s="92">
        <f>+E12*0.05</f>
        <v>3037126.85</v>
      </c>
      <c r="N12" s="93">
        <v>2500</v>
      </c>
      <c r="O12" s="93">
        <v>3750</v>
      </c>
      <c r="P12" s="93">
        <v>15000</v>
      </c>
    </row>
    <row r="13" spans="1:16" ht="15.95" customHeight="1" x14ac:dyDescent="0.25">
      <c r="A13" s="116"/>
      <c r="B13" s="97"/>
      <c r="C13" s="79"/>
      <c r="D13" s="101"/>
      <c r="E13" s="90"/>
      <c r="F13" s="101"/>
      <c r="G13" s="90"/>
      <c r="H13" s="35" t="s">
        <v>35</v>
      </c>
      <c r="I13" s="22" t="s">
        <v>26</v>
      </c>
      <c r="J13" s="15">
        <v>1270</v>
      </c>
      <c r="K13" s="20">
        <f>+G12/J13</f>
        <v>47828.769291338584</v>
      </c>
      <c r="L13" s="92"/>
      <c r="M13" s="92"/>
      <c r="N13" s="93"/>
      <c r="O13" s="93"/>
      <c r="P13" s="93"/>
    </row>
    <row r="14" spans="1:16" ht="15.95" customHeight="1" x14ac:dyDescent="0.25">
      <c r="A14" s="116"/>
      <c r="B14" s="97"/>
      <c r="C14" s="79"/>
      <c r="D14" s="101"/>
      <c r="E14" s="90"/>
      <c r="F14" s="101"/>
      <c r="G14" s="90"/>
      <c r="H14" s="35" t="s">
        <v>36</v>
      </c>
      <c r="I14" s="26" t="s">
        <v>27</v>
      </c>
      <c r="J14" s="27">
        <v>1630</v>
      </c>
      <c r="K14" s="31">
        <f>+G12/J14</f>
        <v>37265.360122699385</v>
      </c>
      <c r="L14" s="92"/>
      <c r="M14" s="92"/>
      <c r="N14" s="93"/>
      <c r="O14" s="93"/>
      <c r="P14" s="93"/>
    </row>
    <row r="15" spans="1:16" ht="15.95" customHeight="1" x14ac:dyDescent="0.25">
      <c r="A15" s="116"/>
      <c r="B15" s="97"/>
      <c r="C15" s="79"/>
      <c r="D15" s="101"/>
      <c r="E15" s="90"/>
      <c r="F15" s="101"/>
      <c r="G15" s="90"/>
      <c r="H15" s="36" t="s">
        <v>37</v>
      </c>
      <c r="I15" s="23" t="s">
        <v>25</v>
      </c>
      <c r="J15" s="17">
        <v>2010</v>
      </c>
      <c r="K15" s="21">
        <f>+G12/J15</f>
        <v>30220.167661691543</v>
      </c>
      <c r="L15" s="92"/>
      <c r="M15" s="92"/>
      <c r="N15" s="93"/>
      <c r="O15" s="93"/>
      <c r="P15" s="93"/>
    </row>
    <row r="16" spans="1:16" ht="15.95" customHeight="1" x14ac:dyDescent="0.25">
      <c r="A16" s="112">
        <f>+A12+1</f>
        <v>4</v>
      </c>
      <c r="B16" s="84" t="s">
        <v>9</v>
      </c>
      <c r="C16" s="79"/>
      <c r="D16" s="104">
        <v>0.66666666666666663</v>
      </c>
      <c r="E16" s="87">
        <f t="shared" ref="E16" si="1">+D16*$C$4</f>
        <v>40495024.666666664</v>
      </c>
      <c r="F16" s="105">
        <v>1</v>
      </c>
      <c r="G16" s="87">
        <f>+F16*E16</f>
        <v>40495024.666666664</v>
      </c>
      <c r="H16" s="37" t="s">
        <v>34</v>
      </c>
      <c r="I16" s="5" t="s">
        <v>24</v>
      </c>
      <c r="J16" s="6">
        <v>1210</v>
      </c>
      <c r="K16" s="7">
        <f>+G16/J16</f>
        <v>33466.962534435261</v>
      </c>
      <c r="L16" s="73">
        <f>+E16*0.2</f>
        <v>8099004.9333333336</v>
      </c>
      <c r="M16" s="73">
        <f>+E16*0.05</f>
        <v>2024751.2333333334</v>
      </c>
      <c r="N16" s="74">
        <v>2500</v>
      </c>
      <c r="O16" s="74">
        <v>2700</v>
      </c>
      <c r="P16" s="74">
        <v>11200</v>
      </c>
    </row>
    <row r="17" spans="1:16" ht="15.95" customHeight="1" x14ac:dyDescent="0.25">
      <c r="A17" s="112"/>
      <c r="B17" s="84"/>
      <c r="C17" s="79"/>
      <c r="D17" s="104"/>
      <c r="E17" s="87"/>
      <c r="F17" s="105"/>
      <c r="G17" s="89"/>
      <c r="H17" s="38" t="s">
        <v>35</v>
      </c>
      <c r="I17" s="24" t="s">
        <v>26</v>
      </c>
      <c r="J17" s="8">
        <v>1270</v>
      </c>
      <c r="K17" s="9">
        <f>+G16/J17</f>
        <v>31885.84619422572</v>
      </c>
      <c r="L17" s="73"/>
      <c r="M17" s="73"/>
      <c r="N17" s="74"/>
      <c r="O17" s="74"/>
      <c r="P17" s="74"/>
    </row>
    <row r="18" spans="1:16" ht="15.95" customHeight="1" x14ac:dyDescent="0.25">
      <c r="A18" s="112"/>
      <c r="B18" s="84"/>
      <c r="C18" s="79"/>
      <c r="D18" s="104"/>
      <c r="E18" s="87"/>
      <c r="F18" s="105"/>
      <c r="G18" s="89"/>
      <c r="H18" s="38" t="s">
        <v>36</v>
      </c>
      <c r="I18" s="28" t="s">
        <v>27</v>
      </c>
      <c r="J18" s="29">
        <v>1630</v>
      </c>
      <c r="K18" s="30">
        <f>+G16/J18</f>
        <v>24843.573415132923</v>
      </c>
      <c r="L18" s="73"/>
      <c r="M18" s="73"/>
      <c r="N18" s="74"/>
      <c r="O18" s="74"/>
      <c r="P18" s="74"/>
    </row>
    <row r="19" spans="1:16" ht="15.95" customHeight="1" x14ac:dyDescent="0.25">
      <c r="A19" s="112"/>
      <c r="B19" s="84"/>
      <c r="C19" s="79"/>
      <c r="D19" s="104"/>
      <c r="E19" s="87"/>
      <c r="F19" s="105"/>
      <c r="G19" s="89"/>
      <c r="H19" s="39" t="s">
        <v>37</v>
      </c>
      <c r="I19" s="25" t="s">
        <v>25</v>
      </c>
      <c r="J19" s="10">
        <v>2010</v>
      </c>
      <c r="K19" s="11">
        <f>+G16/J19</f>
        <v>20146.778441127695</v>
      </c>
      <c r="L19" s="73"/>
      <c r="M19" s="73"/>
      <c r="N19" s="74"/>
      <c r="O19" s="74"/>
      <c r="P19" s="74"/>
    </row>
    <row r="20" spans="1:16" ht="15.95" customHeight="1" x14ac:dyDescent="0.25">
      <c r="A20" s="116">
        <f>+A16+1</f>
        <v>5</v>
      </c>
      <c r="B20" s="97" t="s">
        <v>10</v>
      </c>
      <c r="C20" s="79"/>
      <c r="D20" s="100">
        <v>0.33333333333333331</v>
      </c>
      <c r="E20" s="90">
        <f t="shared" ref="E20" si="2">+D20*$C$4</f>
        <v>20247512.333333332</v>
      </c>
      <c r="F20" s="101">
        <v>1</v>
      </c>
      <c r="G20" s="90">
        <f>+F20*E20</f>
        <v>20247512.333333332</v>
      </c>
      <c r="H20" s="34" t="s">
        <v>34</v>
      </c>
      <c r="I20" s="12" t="s">
        <v>24</v>
      </c>
      <c r="J20" s="13">
        <v>1210</v>
      </c>
      <c r="K20" s="19">
        <f t="shared" ref="K20" si="3">+G20/J20</f>
        <v>16733.48126721763</v>
      </c>
      <c r="L20" s="92">
        <f>+E20*0.2</f>
        <v>4049502.4666666668</v>
      </c>
      <c r="M20" s="92">
        <f>+E20*0.05</f>
        <v>1012375.6166666667</v>
      </c>
      <c r="N20" s="93">
        <v>2500</v>
      </c>
      <c r="O20" s="93">
        <v>1900</v>
      </c>
      <c r="P20" s="93">
        <v>7500</v>
      </c>
    </row>
    <row r="21" spans="1:16" ht="15.95" customHeight="1" x14ac:dyDescent="0.25">
      <c r="A21" s="116"/>
      <c r="B21" s="97"/>
      <c r="C21" s="79"/>
      <c r="D21" s="100"/>
      <c r="E21" s="90"/>
      <c r="F21" s="101"/>
      <c r="G21" s="90"/>
      <c r="H21" s="35" t="s">
        <v>35</v>
      </c>
      <c r="I21" s="22" t="s">
        <v>26</v>
      </c>
      <c r="J21" s="15">
        <v>1270</v>
      </c>
      <c r="K21" s="20">
        <f t="shared" ref="K21" si="4">+G20/J21</f>
        <v>15942.92309711286</v>
      </c>
      <c r="L21" s="92"/>
      <c r="M21" s="92"/>
      <c r="N21" s="93"/>
      <c r="O21" s="93"/>
      <c r="P21" s="93"/>
    </row>
    <row r="22" spans="1:16" ht="15.95" customHeight="1" x14ac:dyDescent="0.25">
      <c r="A22" s="116"/>
      <c r="B22" s="97"/>
      <c r="C22" s="79"/>
      <c r="D22" s="100"/>
      <c r="E22" s="90"/>
      <c r="F22" s="101"/>
      <c r="G22" s="90"/>
      <c r="H22" s="35" t="s">
        <v>36</v>
      </c>
      <c r="I22" s="26" t="s">
        <v>27</v>
      </c>
      <c r="J22" s="27">
        <v>1630</v>
      </c>
      <c r="K22" s="31">
        <f>+G20/J22</f>
        <v>12421.786707566462</v>
      </c>
      <c r="L22" s="92"/>
      <c r="M22" s="92"/>
      <c r="N22" s="93"/>
      <c r="O22" s="93"/>
      <c r="P22" s="93"/>
    </row>
    <row r="23" spans="1:16" ht="15.95" customHeight="1" x14ac:dyDescent="0.25">
      <c r="A23" s="116"/>
      <c r="B23" s="97"/>
      <c r="C23" s="79"/>
      <c r="D23" s="100"/>
      <c r="E23" s="90"/>
      <c r="F23" s="101"/>
      <c r="G23" s="90"/>
      <c r="H23" s="36" t="s">
        <v>37</v>
      </c>
      <c r="I23" s="23" t="s">
        <v>25</v>
      </c>
      <c r="J23" s="17">
        <v>2010</v>
      </c>
      <c r="K23" s="21">
        <f t="shared" ref="K23" si="5">+G20/J23</f>
        <v>10073.389220563848</v>
      </c>
      <c r="L23" s="92"/>
      <c r="M23" s="92"/>
      <c r="N23" s="93"/>
      <c r="O23" s="93"/>
      <c r="P23" s="93"/>
    </row>
    <row r="24" spans="1:16" ht="15.95" customHeight="1" x14ac:dyDescent="0.25">
      <c r="A24" s="112">
        <f>+A20+1</f>
        <v>6</v>
      </c>
      <c r="B24" s="84" t="s">
        <v>11</v>
      </c>
      <c r="C24" s="79"/>
      <c r="D24" s="104">
        <v>0.1</v>
      </c>
      <c r="E24" s="87">
        <f t="shared" ref="E24" si="6">+D24*$C$4</f>
        <v>6074253.7000000002</v>
      </c>
      <c r="F24" s="105">
        <v>2</v>
      </c>
      <c r="G24" s="87">
        <f>+F24*E24</f>
        <v>12148507.4</v>
      </c>
      <c r="H24" s="37" t="s">
        <v>34</v>
      </c>
      <c r="I24" s="5" t="s">
        <v>24</v>
      </c>
      <c r="J24" s="6">
        <v>1210</v>
      </c>
      <c r="K24" s="7">
        <f t="shared" ref="K24" si="7">+G24/J24</f>
        <v>10040.088760330578</v>
      </c>
      <c r="L24" s="73">
        <f>+E24*0.1</f>
        <v>607425.37</v>
      </c>
      <c r="M24" s="73">
        <f>+E24*0.05</f>
        <v>303712.685</v>
      </c>
      <c r="N24" s="74">
        <v>2500</v>
      </c>
      <c r="O24" s="74">
        <v>1200</v>
      </c>
      <c r="P24" s="74">
        <v>5000</v>
      </c>
    </row>
    <row r="25" spans="1:16" ht="15.95" customHeight="1" x14ac:dyDescent="0.25">
      <c r="A25" s="112"/>
      <c r="B25" s="84"/>
      <c r="C25" s="79"/>
      <c r="D25" s="104"/>
      <c r="E25" s="87"/>
      <c r="F25" s="105"/>
      <c r="G25" s="89"/>
      <c r="H25" s="38" t="s">
        <v>35</v>
      </c>
      <c r="I25" s="24" t="s">
        <v>26</v>
      </c>
      <c r="J25" s="8">
        <v>1270</v>
      </c>
      <c r="K25" s="9">
        <f t="shared" ref="K25" si="8">+G24/J25</f>
        <v>9565.7538582677171</v>
      </c>
      <c r="L25" s="73"/>
      <c r="M25" s="73"/>
      <c r="N25" s="74"/>
      <c r="O25" s="74"/>
      <c r="P25" s="74"/>
    </row>
    <row r="26" spans="1:16" ht="15.95" customHeight="1" x14ac:dyDescent="0.25">
      <c r="A26" s="112"/>
      <c r="B26" s="84"/>
      <c r="C26" s="79"/>
      <c r="D26" s="104"/>
      <c r="E26" s="87"/>
      <c r="F26" s="105"/>
      <c r="G26" s="89"/>
      <c r="H26" s="38" t="s">
        <v>36</v>
      </c>
      <c r="I26" s="28" t="s">
        <v>27</v>
      </c>
      <c r="J26" s="29">
        <v>1630</v>
      </c>
      <c r="K26" s="30">
        <f>+G24/J26</f>
        <v>7453.0720245398779</v>
      </c>
      <c r="L26" s="73"/>
      <c r="M26" s="73"/>
      <c r="N26" s="74"/>
      <c r="O26" s="74"/>
      <c r="P26" s="74"/>
    </row>
    <row r="27" spans="1:16" ht="15.95" customHeight="1" x14ac:dyDescent="0.25">
      <c r="A27" s="112"/>
      <c r="B27" s="84"/>
      <c r="C27" s="79"/>
      <c r="D27" s="104"/>
      <c r="E27" s="87"/>
      <c r="F27" s="105"/>
      <c r="G27" s="89"/>
      <c r="H27" s="39" t="s">
        <v>37</v>
      </c>
      <c r="I27" s="25" t="s">
        <v>25</v>
      </c>
      <c r="J27" s="10">
        <v>2010</v>
      </c>
      <c r="K27" s="11">
        <f t="shared" ref="K27" si="9">+G24/J27</f>
        <v>6044.0335323383088</v>
      </c>
      <c r="L27" s="73"/>
      <c r="M27" s="73"/>
      <c r="N27" s="74"/>
      <c r="O27" s="74"/>
      <c r="P27" s="74"/>
    </row>
    <row r="28" spans="1:16" ht="15.95" customHeight="1" x14ac:dyDescent="0.25">
      <c r="A28" s="116">
        <f>+A24+1</f>
        <v>7</v>
      </c>
      <c r="B28" s="97" t="s">
        <v>12</v>
      </c>
      <c r="C28" s="79"/>
      <c r="D28" s="100">
        <v>7.0000000000000007E-2</v>
      </c>
      <c r="E28" s="90">
        <f t="shared" ref="E28" si="10">+D28*$C$4</f>
        <v>4251977.5900000008</v>
      </c>
      <c r="F28" s="100">
        <v>1.5</v>
      </c>
      <c r="G28" s="90">
        <f>+E28*F28</f>
        <v>6377966.3850000016</v>
      </c>
      <c r="H28" s="34" t="s">
        <v>34</v>
      </c>
      <c r="I28" s="12" t="s">
        <v>24</v>
      </c>
      <c r="J28" s="13">
        <v>1210</v>
      </c>
      <c r="K28" s="19">
        <f t="shared" ref="K28" si="11">+G28/J28</f>
        <v>5271.0465991735555</v>
      </c>
      <c r="L28" s="93" t="s">
        <v>31</v>
      </c>
      <c r="M28" s="92">
        <f>+E28*0.05</f>
        <v>212598.87950000004</v>
      </c>
      <c r="N28" s="93">
        <v>2500</v>
      </c>
      <c r="O28" s="93">
        <v>830</v>
      </c>
      <c r="P28" s="93">
        <v>3300</v>
      </c>
    </row>
    <row r="29" spans="1:16" ht="15.95" customHeight="1" x14ac:dyDescent="0.25">
      <c r="A29" s="116"/>
      <c r="B29" s="97"/>
      <c r="C29" s="79"/>
      <c r="D29" s="100"/>
      <c r="E29" s="90"/>
      <c r="F29" s="100"/>
      <c r="G29" s="90"/>
      <c r="H29" s="35" t="s">
        <v>35</v>
      </c>
      <c r="I29" s="22" t="s">
        <v>26</v>
      </c>
      <c r="J29" s="15">
        <v>1270</v>
      </c>
      <c r="K29" s="20">
        <f t="shared" ref="K29" si="12">+G28/J29</f>
        <v>5022.0207755905521</v>
      </c>
      <c r="L29" s="93"/>
      <c r="M29" s="92"/>
      <c r="N29" s="93"/>
      <c r="O29" s="93"/>
      <c r="P29" s="93"/>
    </row>
    <row r="30" spans="1:16" ht="15.95" customHeight="1" x14ac:dyDescent="0.25">
      <c r="A30" s="116"/>
      <c r="B30" s="97"/>
      <c r="C30" s="79"/>
      <c r="D30" s="100"/>
      <c r="E30" s="90"/>
      <c r="F30" s="100"/>
      <c r="G30" s="90"/>
      <c r="H30" s="35" t="s">
        <v>36</v>
      </c>
      <c r="I30" s="26" t="s">
        <v>27</v>
      </c>
      <c r="J30" s="27">
        <v>1630</v>
      </c>
      <c r="K30" s="31">
        <f>+G28/J30</f>
        <v>3912.8628128834366</v>
      </c>
      <c r="L30" s="93"/>
      <c r="M30" s="92"/>
      <c r="N30" s="93"/>
      <c r="O30" s="93"/>
      <c r="P30" s="93"/>
    </row>
    <row r="31" spans="1:16" ht="15.95" customHeight="1" x14ac:dyDescent="0.25">
      <c r="A31" s="116"/>
      <c r="B31" s="97"/>
      <c r="C31" s="79"/>
      <c r="D31" s="100"/>
      <c r="E31" s="90"/>
      <c r="F31" s="100"/>
      <c r="G31" s="90"/>
      <c r="H31" s="36" t="s">
        <v>37</v>
      </c>
      <c r="I31" s="23" t="s">
        <v>25</v>
      </c>
      <c r="J31" s="17">
        <v>2010</v>
      </c>
      <c r="K31" s="21">
        <f t="shared" ref="K31" si="13">+G28/J31</f>
        <v>3173.1176044776125</v>
      </c>
      <c r="L31" s="93"/>
      <c r="M31" s="92"/>
      <c r="N31" s="93"/>
      <c r="O31" s="93"/>
      <c r="P31" s="93"/>
    </row>
    <row r="32" spans="1:16" ht="15.95" customHeight="1" x14ac:dyDescent="0.25">
      <c r="A32" s="112">
        <f>+A28+1</f>
        <v>8</v>
      </c>
      <c r="B32" s="84" t="s">
        <v>13</v>
      </c>
      <c r="C32" s="79"/>
      <c r="D32" s="104" t="s">
        <v>17</v>
      </c>
      <c r="E32" s="87" t="s">
        <v>17</v>
      </c>
      <c r="F32" s="132" t="s">
        <v>18</v>
      </c>
      <c r="G32" s="87">
        <f>+E28*0.6</f>
        <v>2551186.5540000005</v>
      </c>
      <c r="H32" s="37" t="s">
        <v>34</v>
      </c>
      <c r="I32" s="5" t="s">
        <v>24</v>
      </c>
      <c r="J32" s="6">
        <v>1210</v>
      </c>
      <c r="K32" s="7">
        <f t="shared" ref="K32" si="14">+G32/J32</f>
        <v>2108.4186396694217</v>
      </c>
      <c r="L32" s="74" t="s">
        <v>31</v>
      </c>
      <c r="M32" s="74" t="s">
        <v>31</v>
      </c>
      <c r="N32" s="74">
        <v>2500</v>
      </c>
      <c r="O32" s="74">
        <v>275</v>
      </c>
      <c r="P32" s="74">
        <v>1100</v>
      </c>
    </row>
    <row r="33" spans="1:16" ht="15.95" customHeight="1" x14ac:dyDescent="0.25">
      <c r="A33" s="112"/>
      <c r="B33" s="84"/>
      <c r="C33" s="79"/>
      <c r="D33" s="104"/>
      <c r="E33" s="87"/>
      <c r="F33" s="132"/>
      <c r="G33" s="89"/>
      <c r="H33" s="38" t="s">
        <v>35</v>
      </c>
      <c r="I33" s="24" t="s">
        <v>26</v>
      </c>
      <c r="J33" s="8">
        <v>1270</v>
      </c>
      <c r="K33" s="9">
        <f t="shared" ref="K33" si="15">+G32/J33</f>
        <v>2008.8083102362209</v>
      </c>
      <c r="L33" s="74"/>
      <c r="M33" s="74"/>
      <c r="N33" s="74"/>
      <c r="O33" s="74"/>
      <c r="P33" s="74"/>
    </row>
    <row r="34" spans="1:16" ht="15.95" customHeight="1" x14ac:dyDescent="0.25">
      <c r="A34" s="112"/>
      <c r="B34" s="84"/>
      <c r="C34" s="79"/>
      <c r="D34" s="104"/>
      <c r="E34" s="87"/>
      <c r="F34" s="132"/>
      <c r="G34" s="89"/>
      <c r="H34" s="38" t="s">
        <v>36</v>
      </c>
      <c r="I34" s="28" t="s">
        <v>27</v>
      </c>
      <c r="J34" s="29">
        <v>1630</v>
      </c>
      <c r="K34" s="30">
        <f>+G32/J34</f>
        <v>1565.1451251533745</v>
      </c>
      <c r="L34" s="74"/>
      <c r="M34" s="74"/>
      <c r="N34" s="74"/>
      <c r="O34" s="74"/>
      <c r="P34" s="74"/>
    </row>
    <row r="35" spans="1:16" ht="15.95" customHeight="1" x14ac:dyDescent="0.25">
      <c r="A35" s="112"/>
      <c r="B35" s="84"/>
      <c r="C35" s="80"/>
      <c r="D35" s="104"/>
      <c r="E35" s="87"/>
      <c r="F35" s="132"/>
      <c r="G35" s="89"/>
      <c r="H35" s="39" t="s">
        <v>37</v>
      </c>
      <c r="I35" s="25" t="s">
        <v>25</v>
      </c>
      <c r="J35" s="10">
        <v>2010</v>
      </c>
      <c r="K35" s="11">
        <f t="shared" ref="K35" si="16">+G32/J35</f>
        <v>1269.2470417910449</v>
      </c>
      <c r="L35" s="74"/>
      <c r="M35" s="74"/>
      <c r="N35" s="74"/>
      <c r="O35" s="74"/>
      <c r="P35" s="74"/>
    </row>
  </sheetData>
  <mergeCells count="96">
    <mergeCell ref="A4:A7"/>
    <mergeCell ref="B4:B7"/>
    <mergeCell ref="D4:D7"/>
    <mergeCell ref="E4:E7"/>
    <mergeCell ref="A20:A23"/>
    <mergeCell ref="B20:B23"/>
    <mergeCell ref="D20:D23"/>
    <mergeCell ref="E20:E23"/>
    <mergeCell ref="G20:G23"/>
    <mergeCell ref="C4:C35"/>
    <mergeCell ref="A16:A19"/>
    <mergeCell ref="B16:B19"/>
    <mergeCell ref="D16:D19"/>
    <mergeCell ref="E16:E19"/>
    <mergeCell ref="A12:A15"/>
    <mergeCell ref="B12:B15"/>
    <mergeCell ref="D12:D15"/>
    <mergeCell ref="E12:E15"/>
    <mergeCell ref="A8:A11"/>
    <mergeCell ref="B8:B11"/>
    <mergeCell ref="E28:E31"/>
    <mergeCell ref="G28:G31"/>
    <mergeCell ref="A24:A27"/>
    <mergeCell ref="B24:B27"/>
    <mergeCell ref="D24:D27"/>
    <mergeCell ref="E24:E27"/>
    <mergeCell ref="G24:G27"/>
    <mergeCell ref="A32:A35"/>
    <mergeCell ref="B32:B35"/>
    <mergeCell ref="D32:D35"/>
    <mergeCell ref="E32:E35"/>
    <mergeCell ref="G32:G35"/>
    <mergeCell ref="O32:O35"/>
    <mergeCell ref="P32:P35"/>
    <mergeCell ref="N4:N7"/>
    <mergeCell ref="N8:N11"/>
    <mergeCell ref="N12:N15"/>
    <mergeCell ref="N16:N19"/>
    <mergeCell ref="N20:N23"/>
    <mergeCell ref="N24:N27"/>
    <mergeCell ref="O16:O19"/>
    <mergeCell ref="P16:P19"/>
    <mergeCell ref="O20:O23"/>
    <mergeCell ref="P20:P23"/>
    <mergeCell ref="O24:O27"/>
    <mergeCell ref="P24:P27"/>
    <mergeCell ref="O4:O7"/>
    <mergeCell ref="P4:P7"/>
    <mergeCell ref="N32:N35"/>
    <mergeCell ref="F4:F7"/>
    <mergeCell ref="F8:F11"/>
    <mergeCell ref="F12:F15"/>
    <mergeCell ref="F16:F19"/>
    <mergeCell ref="F20:F23"/>
    <mergeCell ref="F24:F27"/>
    <mergeCell ref="F28:F31"/>
    <mergeCell ref="F32:F35"/>
    <mergeCell ref="G16:G19"/>
    <mergeCell ref="G12:G15"/>
    <mergeCell ref="G8:G11"/>
    <mergeCell ref="G4:G7"/>
    <mergeCell ref="L4:L7"/>
    <mergeCell ref="M4:M7"/>
    <mergeCell ref="L8:L11"/>
    <mergeCell ref="N2:P2"/>
    <mergeCell ref="A2:C2"/>
    <mergeCell ref="A1:P1"/>
    <mergeCell ref="L2:M2"/>
    <mergeCell ref="N28:N31"/>
    <mergeCell ref="O28:O31"/>
    <mergeCell ref="P28:P31"/>
    <mergeCell ref="H3:J3"/>
    <mergeCell ref="O8:O11"/>
    <mergeCell ref="P8:P11"/>
    <mergeCell ref="M8:M11"/>
    <mergeCell ref="O12:O15"/>
    <mergeCell ref="P12:P15"/>
    <mergeCell ref="A28:A31"/>
    <mergeCell ref="B28:B31"/>
    <mergeCell ref="D28:D31"/>
    <mergeCell ref="L12:L15"/>
    <mergeCell ref="M12:M15"/>
    <mergeCell ref="L16:L19"/>
    <mergeCell ref="M16:M19"/>
    <mergeCell ref="D2:E2"/>
    <mergeCell ref="F2:K2"/>
    <mergeCell ref="D8:D11"/>
    <mergeCell ref="E8:E11"/>
    <mergeCell ref="L28:L31"/>
    <mergeCell ref="M28:M31"/>
    <mergeCell ref="L32:L35"/>
    <mergeCell ref="M32:M35"/>
    <mergeCell ref="L20:L23"/>
    <mergeCell ref="M20:M23"/>
    <mergeCell ref="L24:L27"/>
    <mergeCell ref="M24:M27"/>
  </mergeCell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2020 (3)</vt:lpstr>
      <vt:lpstr>2020 (2)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GERVAN</dc:creator>
  <cp:lastModifiedBy>Hakan Polat</cp:lastModifiedBy>
  <cp:lastPrinted>2020-10-22T08:03:48Z</cp:lastPrinted>
  <dcterms:created xsi:type="dcterms:W3CDTF">2019-11-02T14:38:29Z</dcterms:created>
  <dcterms:modified xsi:type="dcterms:W3CDTF">2021-01-05T12:17:39Z</dcterms:modified>
</cp:coreProperties>
</file>